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75" windowWidth="10545" windowHeight="12135" tabRatio="748" activeTab="7"/>
  </bookViews>
  <sheets>
    <sheet name="Summary" sheetId="9" r:id="rId1"/>
    <sheet name="Crime Activity" sheetId="1" r:id="rId2"/>
    <sheet name="Arrest Demographics" sheetId="7" r:id="rId3"/>
    <sheet name="E-911" sheetId="13" r:id="rId4"/>
    <sheet name="UPD" sheetId="2" r:id="rId5"/>
    <sheet name="CID" sheetId="3" r:id="rId6"/>
    <sheet name="Prowl" sheetId="14" r:id="rId7"/>
    <sheet name="Warrants" sheetId="5" r:id="rId8"/>
    <sheet name="DTF" sheetId="6" r:id="rId9"/>
    <sheet name="Traffic" sheetId="10" r:id="rId10"/>
    <sheet name="Parking" sheetId="12" r:id="rId11"/>
    <sheet name="Animal Control" sheetId="11" r:id="rId12"/>
    <sheet name="FLEET MAINTENANCE" sheetId="8" r:id="rId13"/>
    <sheet name="RECORDS" sheetId="4" r:id="rId14"/>
    <sheet name="Professional Standards" sheetId="15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calcPr calcId="125725"/>
</workbook>
</file>

<file path=xl/calcChain.xml><?xml version="1.0" encoding="utf-8"?>
<calcChain xmlns="http://schemas.openxmlformats.org/spreadsheetml/2006/main">
  <c r="E61" i="9"/>
  <c r="D61"/>
  <c r="C61"/>
  <c r="B61"/>
  <c r="E60"/>
  <c r="D60"/>
  <c r="C60"/>
  <c r="B60"/>
  <c r="E59"/>
  <c r="G59" s="1"/>
  <c r="D59"/>
  <c r="C59"/>
  <c r="B59"/>
  <c r="E58"/>
  <c r="D58"/>
  <c r="C58"/>
  <c r="B58"/>
  <c r="E57"/>
  <c r="D57"/>
  <c r="C57"/>
  <c r="B57"/>
  <c r="E56"/>
  <c r="G56" s="1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F37" s="1"/>
  <c r="E36"/>
  <c r="D36"/>
  <c r="C36"/>
  <c r="B36"/>
  <c r="E31"/>
  <c r="D31"/>
  <c r="G31" s="1"/>
  <c r="C31"/>
  <c r="B31"/>
  <c r="F31" s="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G24" s="1"/>
  <c r="C24"/>
  <c r="B24"/>
  <c r="E23"/>
  <c r="D23"/>
  <c r="C23"/>
  <c r="B23"/>
  <c r="E22"/>
  <c r="D22"/>
  <c r="C22"/>
  <c r="F22" s="1"/>
  <c r="B22"/>
  <c r="E21"/>
  <c r="D21"/>
  <c r="C21"/>
  <c r="B21"/>
  <c r="E20"/>
  <c r="G20" s="1"/>
  <c r="D20"/>
  <c r="C20"/>
  <c r="F20" s="1"/>
  <c r="B20"/>
  <c r="E19"/>
  <c r="D19"/>
  <c r="C19"/>
  <c r="B19"/>
  <c r="E18"/>
  <c r="D18"/>
  <c r="C18"/>
  <c r="B18"/>
  <c r="E17"/>
  <c r="D17"/>
  <c r="C17"/>
  <c r="B17"/>
  <c r="E16"/>
  <c r="D16"/>
  <c r="C16"/>
  <c r="B16"/>
  <c r="F16" s="1"/>
  <c r="E15"/>
  <c r="D15"/>
  <c r="C15"/>
  <c r="B15"/>
  <c r="E14"/>
  <c r="D14"/>
  <c r="C14"/>
  <c r="B14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F5" s="1"/>
  <c r="E4"/>
  <c r="D4"/>
  <c r="C4"/>
  <c r="B4"/>
  <c r="F4" s="1"/>
  <c r="E3"/>
  <c r="D3"/>
  <c r="C3"/>
  <c r="B3"/>
  <c r="F3" s="1"/>
  <c r="E2"/>
  <c r="D2"/>
  <c r="C2"/>
  <c r="B2"/>
  <c r="G53"/>
  <c r="G54"/>
  <c r="G58"/>
  <c r="F54"/>
  <c r="F56"/>
  <c r="F58"/>
  <c r="F59"/>
  <c r="G37"/>
  <c r="G38"/>
  <c r="G39"/>
  <c r="G40"/>
  <c r="G41"/>
  <c r="G43"/>
  <c r="G44"/>
  <c r="G45"/>
  <c r="G46"/>
  <c r="G47"/>
  <c r="F38"/>
  <c r="F39"/>
  <c r="F40"/>
  <c r="F41"/>
  <c r="F43"/>
  <c r="F44"/>
  <c r="F46"/>
  <c r="F47"/>
  <c r="G15"/>
  <c r="G16"/>
  <c r="G17"/>
  <c r="G18"/>
  <c r="G19"/>
  <c r="G21"/>
  <c r="G22"/>
  <c r="G23"/>
  <c r="G25"/>
  <c r="G26"/>
  <c r="G27"/>
  <c r="G28"/>
  <c r="G29"/>
  <c r="F15"/>
  <c r="F17"/>
  <c r="F18"/>
  <c r="F19"/>
  <c r="F21"/>
  <c r="F23"/>
  <c r="F24"/>
  <c r="F26"/>
  <c r="F27"/>
  <c r="F28"/>
  <c r="F6"/>
  <c r="F8"/>
  <c r="E49" i="1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4"/>
  <c r="E25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B49"/>
  <c r="B48"/>
  <c r="B47"/>
  <c r="B46"/>
  <c r="B45"/>
  <c r="B44"/>
  <c r="B43"/>
  <c r="B42"/>
  <c r="B41"/>
  <c r="B40"/>
  <c r="B39"/>
  <c r="B38"/>
  <c r="B37"/>
  <c r="B35"/>
  <c r="B36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7"/>
  <c r="B15"/>
  <c r="B14"/>
  <c r="B13"/>
  <c r="B12"/>
  <c r="B11"/>
  <c r="B10"/>
  <c r="F10" s="1"/>
  <c r="B9"/>
  <c r="B8"/>
  <c r="B6"/>
  <c r="B5"/>
  <c r="B4"/>
  <c r="B3"/>
  <c r="B2"/>
  <c r="G3"/>
  <c r="G4"/>
  <c r="G5"/>
  <c r="G6"/>
  <c r="G9"/>
  <c r="G10"/>
  <c r="G11"/>
  <c r="G12"/>
  <c r="G13"/>
  <c r="G14"/>
  <c r="G15"/>
  <c r="G16"/>
  <c r="G17"/>
  <c r="G18"/>
  <c r="G19"/>
  <c r="G20"/>
  <c r="G21"/>
  <c r="G22"/>
  <c r="G24"/>
  <c r="G25"/>
  <c r="G26"/>
  <c r="G28"/>
  <c r="G29"/>
  <c r="G30"/>
  <c r="G31"/>
  <c r="G33"/>
  <c r="G34"/>
  <c r="G35"/>
  <c r="G36"/>
  <c r="G37"/>
  <c r="G38"/>
  <c r="G39"/>
  <c r="G40"/>
  <c r="G41"/>
  <c r="G42"/>
  <c r="G43"/>
  <c r="G44"/>
  <c r="G45"/>
  <c r="G46"/>
  <c r="G47"/>
  <c r="G48"/>
  <c r="F3"/>
  <c r="F5"/>
  <c r="F6"/>
  <c r="F9"/>
  <c r="F13"/>
  <c r="F14"/>
  <c r="F15"/>
  <c r="F16"/>
  <c r="F17"/>
  <c r="F18"/>
  <c r="F19"/>
  <c r="F20"/>
  <c r="F21"/>
  <c r="F26"/>
  <c r="F28"/>
  <c r="F29"/>
  <c r="F30"/>
  <c r="F33"/>
  <c r="F34"/>
  <c r="F36"/>
  <c r="F37"/>
  <c r="F38"/>
  <c r="F40"/>
  <c r="F41"/>
  <c r="F42"/>
  <c r="F43"/>
  <c r="F45"/>
  <c r="F46"/>
  <c r="F47"/>
  <c r="F48"/>
  <c r="G27" i="5"/>
  <c r="F27"/>
  <c r="F11" i="1" l="1"/>
  <c r="F4"/>
  <c r="C24" i="5"/>
  <c r="D24"/>
  <c r="E24"/>
  <c r="B24"/>
  <c r="C5"/>
  <c r="D5"/>
  <c r="E5"/>
  <c r="B5"/>
  <c r="B35" i="13"/>
  <c r="B23"/>
  <c r="C6" i="12"/>
  <c r="D6"/>
  <c r="E6"/>
  <c r="B6"/>
  <c r="G3" i="15" l="1"/>
  <c r="G4"/>
  <c r="G5"/>
  <c r="G6"/>
  <c r="G7"/>
  <c r="G8"/>
  <c r="G9"/>
  <c r="F3"/>
  <c r="F4"/>
  <c r="F5"/>
  <c r="F6"/>
  <c r="F9"/>
  <c r="G2"/>
  <c r="F2"/>
  <c r="C39" i="3"/>
  <c r="B39"/>
  <c r="F39" s="1"/>
  <c r="C29"/>
  <c r="B29"/>
  <c r="F29" s="1"/>
  <c r="C19"/>
  <c r="B19"/>
  <c r="C9"/>
  <c r="B9"/>
  <c r="F9" s="1"/>
  <c r="G18" i="2"/>
  <c r="F18"/>
  <c r="G37" i="5"/>
  <c r="F37"/>
  <c r="G36"/>
  <c r="F36"/>
  <c r="G31"/>
  <c r="G32"/>
  <c r="G33"/>
  <c r="G34"/>
  <c r="F32"/>
  <c r="G30"/>
  <c r="F30"/>
  <c r="G17"/>
  <c r="G18"/>
  <c r="G21"/>
  <c r="G22"/>
  <c r="F17"/>
  <c r="F18"/>
  <c r="F21"/>
  <c r="F22"/>
  <c r="G16"/>
  <c r="F16"/>
  <c r="G3"/>
  <c r="G5"/>
  <c r="G8"/>
  <c r="G9"/>
  <c r="G10"/>
  <c r="F5"/>
  <c r="F8"/>
  <c r="F9"/>
  <c r="G2"/>
  <c r="F2"/>
  <c r="D33" i="11"/>
  <c r="E33"/>
  <c r="B33"/>
  <c r="F26" i="8"/>
  <c r="G14"/>
  <c r="C12" i="4"/>
  <c r="B12"/>
  <c r="F12" s="1"/>
  <c r="C17" i="14"/>
  <c r="D17"/>
  <c r="G17" s="1"/>
  <c r="E17"/>
  <c r="B17"/>
  <c r="F17" s="1"/>
  <c r="G21"/>
  <c r="F21"/>
  <c r="G19"/>
  <c r="F19"/>
  <c r="G14"/>
  <c r="F14"/>
  <c r="G11"/>
  <c r="F11"/>
  <c r="G9"/>
  <c r="G8"/>
  <c r="F8"/>
  <c r="G7"/>
  <c r="F7"/>
  <c r="G6"/>
  <c r="F6"/>
  <c r="G4"/>
  <c r="F4"/>
  <c r="C16" i="10"/>
  <c r="D16"/>
  <c r="E16"/>
  <c r="B16"/>
  <c r="F16" s="1"/>
  <c r="C16" i="2"/>
  <c r="D16"/>
  <c r="E16"/>
  <c r="B16"/>
  <c r="G8" i="9"/>
  <c r="F24" i="5" l="1"/>
  <c r="G16" i="10"/>
  <c r="G16" i="2"/>
  <c r="F16"/>
  <c r="G24" i="5"/>
  <c r="G3" i="9"/>
  <c r="G5"/>
  <c r="G2"/>
  <c r="G4"/>
  <c r="G7"/>
  <c r="G6"/>
  <c r="G9"/>
  <c r="E22" i="7"/>
  <c r="E21"/>
  <c r="E20"/>
  <c r="E19"/>
  <c r="E18"/>
  <c r="E17"/>
  <c r="E16"/>
  <c r="E15"/>
  <c r="E14"/>
  <c r="E10" s="1"/>
  <c r="E13"/>
  <c r="E9" s="1"/>
  <c r="D22"/>
  <c r="D21"/>
  <c r="D20"/>
  <c r="D19"/>
  <c r="D18"/>
  <c r="D17"/>
  <c r="D16"/>
  <c r="D15"/>
  <c r="D14"/>
  <c r="D10" s="1"/>
  <c r="D13"/>
  <c r="D9" s="1"/>
  <c r="D6"/>
  <c r="D5"/>
  <c r="D4"/>
  <c r="D3"/>
  <c r="D2"/>
  <c r="C22"/>
  <c r="C21"/>
  <c r="C20"/>
  <c r="C19"/>
  <c r="C18"/>
  <c r="C17"/>
  <c r="C16"/>
  <c r="C15"/>
  <c r="C14"/>
  <c r="C13"/>
  <c r="C10"/>
  <c r="C9"/>
  <c r="C6"/>
  <c r="C5"/>
  <c r="C4"/>
  <c r="C3"/>
  <c r="C2"/>
  <c r="B22"/>
  <c r="B20"/>
  <c r="B18"/>
  <c r="B16"/>
  <c r="B14"/>
  <c r="B10"/>
  <c r="B21"/>
  <c r="B19"/>
  <c r="B17"/>
  <c r="B15"/>
  <c r="B13"/>
  <c r="B9"/>
  <c r="B6"/>
  <c r="B5"/>
  <c r="B4"/>
  <c r="B3"/>
  <c r="B2"/>
  <c r="E3" l="1"/>
  <c r="E4"/>
  <c r="E6"/>
  <c r="E5"/>
  <c r="E2"/>
  <c r="B6" i="13"/>
  <c r="E37" i="3"/>
  <c r="D37"/>
  <c r="G37" s="1"/>
  <c r="E36"/>
  <c r="D36"/>
  <c r="E35"/>
  <c r="D35"/>
  <c r="E34"/>
  <c r="D34"/>
  <c r="E33"/>
  <c r="D33"/>
  <c r="E32"/>
  <c r="E39" s="1"/>
  <c r="D32"/>
  <c r="D39" s="1"/>
  <c r="G39" s="1"/>
  <c r="E27"/>
  <c r="D27"/>
  <c r="E26"/>
  <c r="D26"/>
  <c r="E25"/>
  <c r="D25"/>
  <c r="E24"/>
  <c r="D24"/>
  <c r="E23"/>
  <c r="D23"/>
  <c r="E22"/>
  <c r="E29" s="1"/>
  <c r="D22"/>
  <c r="D29" s="1"/>
  <c r="G29" s="1"/>
  <c r="E17"/>
  <c r="D17"/>
  <c r="E16"/>
  <c r="D16"/>
  <c r="E15"/>
  <c r="D15"/>
  <c r="E14"/>
  <c r="D14"/>
  <c r="E13"/>
  <c r="D13"/>
  <c r="E12"/>
  <c r="E19" s="1"/>
  <c r="D12"/>
  <c r="D19" s="1"/>
  <c r="G19" s="1"/>
  <c r="E7"/>
  <c r="D7"/>
  <c r="E6"/>
  <c r="D6"/>
  <c r="E5"/>
  <c r="D5"/>
  <c r="E4"/>
  <c r="D4"/>
  <c r="E3"/>
  <c r="D3"/>
  <c r="E2"/>
  <c r="E9" s="1"/>
  <c r="D2"/>
  <c r="D9" s="1"/>
  <c r="G9" s="1"/>
  <c r="F2" i="8"/>
  <c r="C29"/>
  <c r="D29"/>
  <c r="E29"/>
  <c r="B29"/>
  <c r="G20" i="12"/>
  <c r="B20"/>
  <c r="F20" s="1"/>
  <c r="B19"/>
  <c r="B18"/>
  <c r="G17"/>
  <c r="B17"/>
  <c r="F17" s="1"/>
  <c r="G16"/>
  <c r="B16"/>
  <c r="F16" s="1"/>
  <c r="B13"/>
  <c r="B12"/>
  <c r="G9"/>
  <c r="B9"/>
  <c r="F9" s="1"/>
  <c r="B4"/>
  <c r="B3"/>
  <c r="B2"/>
  <c r="E10" i="4"/>
  <c r="D10"/>
  <c r="G10" s="1"/>
  <c r="E9"/>
  <c r="D9"/>
  <c r="E8"/>
  <c r="D8"/>
  <c r="E7"/>
  <c r="D7"/>
  <c r="E6"/>
  <c r="D6"/>
  <c r="E5"/>
  <c r="D5"/>
  <c r="E4"/>
  <c r="D4"/>
  <c r="E3"/>
  <c r="D3"/>
  <c r="E2"/>
  <c r="E12" s="1"/>
  <c r="D2"/>
  <c r="D12" s="1"/>
  <c r="G12" s="1"/>
  <c r="F29" i="8" l="1"/>
  <c r="G29"/>
  <c r="G20" i="2"/>
  <c r="F20"/>
  <c r="G18" i="8"/>
  <c r="G19"/>
  <c r="G21"/>
  <c r="G22"/>
  <c r="G23"/>
  <c r="G24"/>
  <c r="G25"/>
  <c r="G26"/>
  <c r="F22"/>
  <c r="F23"/>
  <c r="F24"/>
  <c r="F25"/>
  <c r="G17"/>
  <c r="F17"/>
  <c r="G3"/>
  <c r="G4"/>
  <c r="G5"/>
  <c r="G6"/>
  <c r="G7"/>
  <c r="G8"/>
  <c r="G9"/>
  <c r="G10"/>
  <c r="G11"/>
  <c r="G2"/>
  <c r="F8"/>
  <c r="F9"/>
  <c r="F10"/>
  <c r="G17" i="3"/>
  <c r="F33"/>
  <c r="F34"/>
  <c r="F35"/>
  <c r="F36"/>
  <c r="F32"/>
  <c r="F23"/>
  <c r="F24"/>
  <c r="F25"/>
  <c r="F26"/>
  <c r="F27"/>
  <c r="F22"/>
  <c r="F13"/>
  <c r="F14"/>
  <c r="F16"/>
  <c r="F12"/>
  <c r="F3"/>
  <c r="F4"/>
  <c r="F5"/>
  <c r="F6"/>
  <c r="F7"/>
  <c r="F2"/>
  <c r="G52" i="9"/>
  <c r="G36"/>
  <c r="F14"/>
  <c r="C33"/>
  <c r="D33"/>
  <c r="E33"/>
  <c r="B33"/>
  <c r="G14"/>
  <c r="C11"/>
  <c r="D11"/>
  <c r="E11"/>
  <c r="B11"/>
  <c r="G36" i="3"/>
  <c r="G35"/>
  <c r="G34"/>
  <c r="G33"/>
  <c r="G32"/>
  <c r="G27"/>
  <c r="G26"/>
  <c r="G25"/>
  <c r="G24"/>
  <c r="G23"/>
  <c r="G22"/>
  <c r="G16"/>
  <c r="G15"/>
  <c r="G14"/>
  <c r="G13"/>
  <c r="G12"/>
  <c r="G7"/>
  <c r="G6"/>
  <c r="G5"/>
  <c r="G4"/>
  <c r="G3"/>
  <c r="G2"/>
  <c r="C14" i="8"/>
  <c r="B14"/>
  <c r="G46" i="6"/>
  <c r="G47"/>
  <c r="G50"/>
  <c r="G51"/>
  <c r="G52"/>
  <c r="G53"/>
  <c r="G54"/>
  <c r="G55"/>
  <c r="G56"/>
  <c r="G57"/>
  <c r="G45"/>
  <c r="F46"/>
  <c r="F50"/>
  <c r="F51"/>
  <c r="F52"/>
  <c r="F53"/>
  <c r="F54"/>
  <c r="F45"/>
  <c r="G39"/>
  <c r="G38"/>
  <c r="G25"/>
  <c r="G26"/>
  <c r="G27"/>
  <c r="G28"/>
  <c r="G29"/>
  <c r="G30"/>
  <c r="G31"/>
  <c r="G32"/>
  <c r="G34"/>
  <c r="G24"/>
  <c r="F25"/>
  <c r="F26"/>
  <c r="F27"/>
  <c r="F28"/>
  <c r="F29"/>
  <c r="F34"/>
  <c r="F24"/>
  <c r="G21"/>
  <c r="G20"/>
  <c r="F21"/>
  <c r="F20"/>
  <c r="G17"/>
  <c r="G14"/>
  <c r="G11"/>
  <c r="F11"/>
  <c r="G8"/>
  <c r="F8"/>
  <c r="G5"/>
  <c r="G3"/>
  <c r="F3"/>
  <c r="F5"/>
  <c r="G2"/>
  <c r="F2"/>
  <c r="F14" i="8" l="1"/>
  <c r="G11" i="9"/>
  <c r="F11"/>
  <c r="G3" i="10"/>
  <c r="G4"/>
  <c r="G5"/>
  <c r="G6"/>
  <c r="G7"/>
  <c r="G11"/>
  <c r="G12"/>
  <c r="G14"/>
  <c r="G18"/>
  <c r="G20"/>
  <c r="G2"/>
  <c r="F3"/>
  <c r="F4"/>
  <c r="F5"/>
  <c r="F6"/>
  <c r="F11"/>
  <c r="F12"/>
  <c r="F14"/>
  <c r="F18"/>
  <c r="F20"/>
  <c r="F2"/>
  <c r="D52" i="1"/>
  <c r="B52"/>
  <c r="G22" i="7" l="1"/>
  <c r="G20"/>
  <c r="G18"/>
  <c r="G16"/>
  <c r="G14"/>
  <c r="G10"/>
  <c r="G6"/>
  <c r="G4"/>
  <c r="G2"/>
  <c r="F18"/>
  <c r="F17"/>
  <c r="F15"/>
  <c r="F14"/>
  <c r="F13"/>
  <c r="F9"/>
  <c r="F4"/>
  <c r="F3"/>
  <c r="F2"/>
  <c r="G21"/>
  <c r="G3"/>
  <c r="G5"/>
  <c r="G9"/>
  <c r="G13"/>
  <c r="G15"/>
  <c r="G17"/>
  <c r="G19"/>
  <c r="F10"/>
  <c r="F16"/>
  <c r="E63" i="9"/>
  <c r="D63"/>
  <c r="C63"/>
  <c r="B63"/>
  <c r="G9" i="4"/>
  <c r="G7"/>
  <c r="G5"/>
  <c r="G3"/>
  <c r="E52" i="1"/>
  <c r="G52" s="1"/>
  <c r="C52"/>
  <c r="F2"/>
  <c r="G3" i="2"/>
  <c r="G4"/>
  <c r="G5"/>
  <c r="G6"/>
  <c r="G7"/>
  <c r="G10"/>
  <c r="G11"/>
  <c r="G12"/>
  <c r="G13"/>
  <c r="G14"/>
  <c r="F3"/>
  <c r="F4"/>
  <c r="F5"/>
  <c r="F6"/>
  <c r="F7"/>
  <c r="F10"/>
  <c r="F12"/>
  <c r="F14"/>
  <c r="G2"/>
  <c r="F2"/>
  <c r="G4" i="4"/>
  <c r="G6"/>
  <c r="G8"/>
  <c r="F3"/>
  <c r="F4"/>
  <c r="F5"/>
  <c r="F6"/>
  <c r="F7"/>
  <c r="F9"/>
  <c r="F10"/>
  <c r="G2"/>
  <c r="F2"/>
  <c r="D49" i="9"/>
  <c r="E49"/>
  <c r="B49"/>
  <c r="C49"/>
  <c r="G33"/>
  <c r="G2" i="1"/>
  <c r="F33" i="9"/>
  <c r="F63" l="1"/>
  <c r="G63"/>
  <c r="F49"/>
  <c r="G49"/>
  <c r="F52" i="1"/>
</calcChain>
</file>

<file path=xl/sharedStrings.xml><?xml version="1.0" encoding="utf-8"?>
<sst xmlns="http://schemas.openxmlformats.org/spreadsheetml/2006/main" count="763" uniqueCount="251">
  <si>
    <t>This Month</t>
  </si>
  <si>
    <t>This Month Last year</t>
  </si>
  <si>
    <t>YTD</t>
  </si>
  <si>
    <t>Last YTD</t>
  </si>
  <si>
    <t>Change By Month</t>
  </si>
  <si>
    <t>Change YTD</t>
  </si>
  <si>
    <t>Arson</t>
  </si>
  <si>
    <t>Kidnapping/Abduction</t>
  </si>
  <si>
    <t>Motor Vehicle Theft</t>
  </si>
  <si>
    <t>Prostitution</t>
  </si>
  <si>
    <t>Robbery</t>
  </si>
  <si>
    <t>Weapon Law Violations</t>
  </si>
  <si>
    <t>Bad Checks</t>
  </si>
  <si>
    <t>Curfew/Loitering/Vagrancy</t>
  </si>
  <si>
    <t>Disorderly Conduct</t>
  </si>
  <si>
    <t>DWI</t>
  </si>
  <si>
    <t>Liquor Law Violations</t>
  </si>
  <si>
    <t>Runaway</t>
  </si>
  <si>
    <t>All Other Offenses</t>
  </si>
  <si>
    <t>Street Accidents</t>
  </si>
  <si>
    <t>Private Property Accidents</t>
  </si>
  <si>
    <t>Traffic Citations</t>
  </si>
  <si>
    <t>Mis. Arrests</t>
  </si>
  <si>
    <t>Felony Arrests</t>
  </si>
  <si>
    <t>Public Intoxication Arrests</t>
  </si>
  <si>
    <t>Calls For Service</t>
  </si>
  <si>
    <t>Alarms</t>
  </si>
  <si>
    <t>Parking Citations</t>
  </si>
  <si>
    <t>Written Warnings</t>
  </si>
  <si>
    <t>Patrol Miles</t>
  </si>
  <si>
    <t>This Month Last Year</t>
  </si>
  <si>
    <t>Drug Arrests</t>
  </si>
  <si>
    <t>Value of Asstes Seized</t>
  </si>
  <si>
    <t>RECORDS</t>
  </si>
  <si>
    <t>Incident/Arrest Reports Processed</t>
  </si>
  <si>
    <t>Accident Reports Processed</t>
  </si>
  <si>
    <t>Citations Processed</t>
  </si>
  <si>
    <t>Warnings Processed</t>
  </si>
  <si>
    <t>Backgrounds</t>
  </si>
  <si>
    <t>Fingerprints</t>
  </si>
  <si>
    <t>Photos</t>
  </si>
  <si>
    <t>Misdemeanor</t>
  </si>
  <si>
    <t>Felony</t>
  </si>
  <si>
    <t>SI Criminal</t>
  </si>
  <si>
    <t>Court</t>
  </si>
  <si>
    <t>Prisoner Transport</t>
  </si>
  <si>
    <t>Total Mileage</t>
  </si>
  <si>
    <t xml:space="preserve">Opened </t>
  </si>
  <si>
    <t>Closed</t>
  </si>
  <si>
    <t>With Nexus to Jonesboro</t>
  </si>
  <si>
    <t>Outside Jonesboro (No Known Nexus)</t>
  </si>
  <si>
    <t>Assist to Outside Agencies</t>
  </si>
  <si>
    <t>Assist to Jonesboro UPD/CID</t>
  </si>
  <si>
    <t>Marijuanna</t>
  </si>
  <si>
    <t>Cocaine</t>
  </si>
  <si>
    <t>Crack Cocaine</t>
  </si>
  <si>
    <t>Methamphetamine/ICE</t>
  </si>
  <si>
    <t>LSD</t>
  </si>
  <si>
    <t>Extasy (MDMA or Other Designer Drug)</t>
  </si>
  <si>
    <t>Perscription</t>
  </si>
  <si>
    <t>Opiates (Heroine,Opium)</t>
  </si>
  <si>
    <t>Labs</t>
  </si>
  <si>
    <t>All Other Drug Offenses</t>
  </si>
  <si>
    <t>ASSET FORFEITURE</t>
  </si>
  <si>
    <t>Vehicles Seized(No.)</t>
  </si>
  <si>
    <t>Value of Assets Seized(Includes Value of vehicles)</t>
  </si>
  <si>
    <t>Asset Value Awarded to Jonesboro PD (State)</t>
  </si>
  <si>
    <t>Asset Value Awarded to Jonesboro PD (Federal)</t>
  </si>
  <si>
    <t>Asset Value Awarded to Jonesboro PD (Total)</t>
  </si>
  <si>
    <t>ARRESTS</t>
  </si>
  <si>
    <t>ASSISTANCE RENDERED</t>
  </si>
  <si>
    <t>INVESTIGATIONS</t>
  </si>
  <si>
    <t>ARRESTS DEMOGRAPHY</t>
  </si>
  <si>
    <t>White</t>
  </si>
  <si>
    <t>African American</t>
  </si>
  <si>
    <t>Latino</t>
  </si>
  <si>
    <t>Asain</t>
  </si>
  <si>
    <t>Other/Bi-Racial</t>
  </si>
  <si>
    <t>Male</t>
  </si>
  <si>
    <t>Female</t>
  </si>
  <si>
    <t>White Male</t>
  </si>
  <si>
    <t>White Female</t>
  </si>
  <si>
    <t>African American Male</t>
  </si>
  <si>
    <t>African American Female</t>
  </si>
  <si>
    <t>Latino Male</t>
  </si>
  <si>
    <t>Latino Female</t>
  </si>
  <si>
    <t>Asain Male</t>
  </si>
  <si>
    <t>Asain Female</t>
  </si>
  <si>
    <t>Other/Bi-Racial Male</t>
  </si>
  <si>
    <t>Other/Bi-Racial Female</t>
  </si>
  <si>
    <t>INTERNAL AFFAIRS</t>
  </si>
  <si>
    <t>Inquiries</t>
  </si>
  <si>
    <t>Formal Investigations</t>
  </si>
  <si>
    <t>Sustained</t>
  </si>
  <si>
    <t>Not-Sustained</t>
  </si>
  <si>
    <t>Exhonerated</t>
  </si>
  <si>
    <t>Unfounded</t>
  </si>
  <si>
    <t>95-99</t>
  </si>
  <si>
    <t>Criminal Investigations Assigned</t>
  </si>
  <si>
    <t>Criminal Investigations Closed</t>
  </si>
  <si>
    <t>Cleared by Arrests</t>
  </si>
  <si>
    <t>Execeptionally Cleared</t>
  </si>
  <si>
    <t>Filed With Prosecutors Office</t>
  </si>
  <si>
    <t>TOTALS</t>
  </si>
  <si>
    <t>Accident Requests</t>
  </si>
  <si>
    <t>NIBRS CODE</t>
  </si>
  <si>
    <t>Aggravated Assault</t>
  </si>
  <si>
    <t>All Other Larceny</t>
  </si>
  <si>
    <t>Burglary/Breaking &amp; Entering</t>
  </si>
  <si>
    <t>Counterfeiting/Forgery</t>
  </si>
  <si>
    <t>Credit Card/ATM Fraud</t>
  </si>
  <si>
    <t>Destruction/Damage/Vandalism of Property</t>
  </si>
  <si>
    <t>Driving Under the Influence</t>
  </si>
  <si>
    <t>Drug/Equipment Violations</t>
  </si>
  <si>
    <t>Drug/Narcotic Violations</t>
  </si>
  <si>
    <t>Drunkenness</t>
  </si>
  <si>
    <t>False Pretenses/Swindle/Confidence Game</t>
  </si>
  <si>
    <t>Forcible Fondling</t>
  </si>
  <si>
    <t>Forcible Rape</t>
  </si>
  <si>
    <t>Forcible Sodomy</t>
  </si>
  <si>
    <t>Impersonation</t>
  </si>
  <si>
    <t>Intimidation</t>
  </si>
  <si>
    <t>Murder and Nonnegligent Manslaughter</t>
  </si>
  <si>
    <t>Operating/Promoting/Assisting Gambling</t>
  </si>
  <si>
    <t>Pocket-picking</t>
  </si>
  <si>
    <t>Pornography/Obscene Material</t>
  </si>
  <si>
    <t>Purse-snatching</t>
  </si>
  <si>
    <t>Sexual Assault with an Object</t>
  </si>
  <si>
    <t>Shoplifting</t>
  </si>
  <si>
    <t>Simple Assaults</t>
  </si>
  <si>
    <t>Stolen Property Offenses</t>
  </si>
  <si>
    <t>Theft from Building</t>
  </si>
  <si>
    <t>Theft from Motor Vehicle</t>
  </si>
  <si>
    <t>Theft of Motor Vehicle Parts or Accessories</t>
  </si>
  <si>
    <t>Welfare Fraud</t>
  </si>
  <si>
    <t>Trespass of Real Property</t>
  </si>
  <si>
    <t>Gambling Equipment Violations</t>
  </si>
  <si>
    <t>Incest</t>
  </si>
  <si>
    <t>Theft from Coin-Operated Machine or Device</t>
  </si>
  <si>
    <t>Accidrent Requests Online</t>
  </si>
  <si>
    <t>Justifiable Homicide</t>
  </si>
  <si>
    <t>Subpoenas</t>
  </si>
  <si>
    <t>Commitments</t>
  </si>
  <si>
    <t>Hours Worked</t>
  </si>
  <si>
    <t>Major Persons Crimes</t>
  </si>
  <si>
    <t>Other Crimes</t>
  </si>
  <si>
    <t>Bribery</t>
  </si>
  <si>
    <t>Complaints</t>
  </si>
  <si>
    <t>Assist</t>
  </si>
  <si>
    <t>STEP</t>
  </si>
  <si>
    <t>DWI Arrest</t>
  </si>
  <si>
    <t>DUI Arrest</t>
  </si>
  <si>
    <t>Barking Complaints</t>
  </si>
  <si>
    <t>Bite Reports</t>
  </si>
  <si>
    <t>Door Hangers</t>
  </si>
  <si>
    <t>Welfare Checks</t>
  </si>
  <si>
    <t>Advised of Rights</t>
  </si>
  <si>
    <t>Incident Reports</t>
  </si>
  <si>
    <t>Gone on Arrival</t>
  </si>
  <si>
    <t>Desk Complaints</t>
  </si>
  <si>
    <t>Captured Dogs</t>
  </si>
  <si>
    <t>Captured Cats</t>
  </si>
  <si>
    <t>Captured Wildlife</t>
  </si>
  <si>
    <t>Chemical Captures</t>
  </si>
  <si>
    <t>Traps</t>
  </si>
  <si>
    <t>Deceased Animals</t>
  </si>
  <si>
    <t>Assist J.P.D.</t>
  </si>
  <si>
    <t>Assist C.S.O.</t>
  </si>
  <si>
    <t>Public Relations</t>
  </si>
  <si>
    <t>CITATIONS ISSUED</t>
  </si>
  <si>
    <t>WARNINGS ISSUED</t>
  </si>
  <si>
    <t>Physical Arrests</t>
  </si>
  <si>
    <t xml:space="preserve">City Warrants Served </t>
  </si>
  <si>
    <t>County Warrants Served</t>
  </si>
  <si>
    <t>Euthanized</t>
  </si>
  <si>
    <t>Wildlife Euthanized</t>
  </si>
  <si>
    <t>Euthanized for Humane Society</t>
  </si>
  <si>
    <t>Miles Driven</t>
  </si>
  <si>
    <t>Betting/Wagering</t>
  </si>
  <si>
    <t>Sent to Rescue Centers</t>
  </si>
  <si>
    <t>Adoptions</t>
  </si>
  <si>
    <t>Deceased Animals   Landfill lbs.</t>
  </si>
  <si>
    <t>Hispanic Male</t>
  </si>
  <si>
    <t>Hispanic Female</t>
  </si>
  <si>
    <t>Hispanic</t>
  </si>
  <si>
    <t>N/A</t>
  </si>
  <si>
    <t>Complaints Taken</t>
  </si>
  <si>
    <t>Compliant Followups</t>
  </si>
  <si>
    <t>Complaint Complaince</t>
  </si>
  <si>
    <t>Citations</t>
  </si>
  <si>
    <t>Verbal Warnings</t>
  </si>
  <si>
    <t>MINUTES BY ACTIVITY</t>
  </si>
  <si>
    <t>Office</t>
  </si>
  <si>
    <t>Admin(Non-Office)</t>
  </si>
  <si>
    <t>Community</t>
  </si>
  <si>
    <t>Training</t>
  </si>
  <si>
    <t>Patrol</t>
  </si>
  <si>
    <t>Land Line</t>
  </si>
  <si>
    <t>Cell Phone</t>
  </si>
  <si>
    <t>Admin Lines</t>
  </si>
  <si>
    <t>Jonesboro PD Calls</t>
  </si>
  <si>
    <t>Craighead Cty Sheriff</t>
  </si>
  <si>
    <t>Jonesboro Fire Dpt - dispatch</t>
  </si>
  <si>
    <t>Jonesboro Fire Dpt - Med Asst</t>
  </si>
  <si>
    <t>Craighead Cty - Fire</t>
  </si>
  <si>
    <t>Craighead Cty - 1st Responder</t>
  </si>
  <si>
    <t>Emerson Ambulance</t>
  </si>
  <si>
    <t>Medic One</t>
  </si>
  <si>
    <t>Air Evac</t>
  </si>
  <si>
    <t>Coroner</t>
  </si>
  <si>
    <t>ARK State Police</t>
  </si>
  <si>
    <t>Jonesboro Animal Control</t>
  </si>
  <si>
    <t>Wreckers Called</t>
  </si>
  <si>
    <t>Bay PD</t>
  </si>
  <si>
    <t>Bono PD</t>
  </si>
  <si>
    <t>Brookland PD</t>
  </si>
  <si>
    <t>Caraway PD</t>
  </si>
  <si>
    <t>Cash PD</t>
  </si>
  <si>
    <t>Egypt PD</t>
  </si>
  <si>
    <t>Lake City PD</t>
  </si>
  <si>
    <t>Monette PD</t>
  </si>
  <si>
    <t>Other/Bi-Racial/Unknown</t>
  </si>
  <si>
    <t>Other/Bi-Racial Male/Unknown</t>
  </si>
  <si>
    <t>Other/Bi-Racial Female/Unknown</t>
  </si>
  <si>
    <t>All Crime</t>
  </si>
  <si>
    <t>Property Crimes</t>
  </si>
  <si>
    <t>Officer Initiated Crime/Activity</t>
  </si>
  <si>
    <t>Incidents</t>
  </si>
  <si>
    <t>Investigations</t>
  </si>
  <si>
    <t>Assists</t>
  </si>
  <si>
    <t>Crimes Against Persons</t>
  </si>
  <si>
    <t>Crimes Against Children</t>
  </si>
  <si>
    <t>Race</t>
  </si>
  <si>
    <t>Gender</t>
  </si>
  <si>
    <t>Race by Gender</t>
  </si>
  <si>
    <t>Repair Costs by Model Year</t>
  </si>
  <si>
    <t>Routine Preventative Maintenance by Model Year</t>
  </si>
  <si>
    <t>Warrants by Activity</t>
  </si>
  <si>
    <t>Hours by Activity</t>
  </si>
  <si>
    <t>Calls by Type</t>
  </si>
  <si>
    <t>Calls by Agency</t>
  </si>
  <si>
    <t>Calls by Municipality</t>
  </si>
  <si>
    <t>Asian</t>
  </si>
  <si>
    <t>Arrests</t>
  </si>
  <si>
    <t>TOTAL Hours Worked</t>
  </si>
  <si>
    <t>Regular Hours Worked</t>
  </si>
  <si>
    <t>Overtime Hours Worked</t>
  </si>
  <si>
    <t>Total Arrests</t>
  </si>
  <si>
    <t>Mileage</t>
  </si>
  <si>
    <t>Miscellaneous</t>
  </si>
  <si>
    <t>Opened (TOTAL)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</si>
</sst>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sz val="10"/>
      <color indexed="17"/>
      <name val="Arial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8" fontId="0" fillId="0" borderId="1" xfId="1" applyNumberFormat="1" applyFon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0" fontId="0" fillId="0" borderId="1" xfId="0" applyNumberFormat="1" applyBorder="1" applyAlignment="1">
      <alignment horizontal="left"/>
    </xf>
    <xf numFmtId="8" fontId="0" fillId="0" borderId="1" xfId="0" applyNumberForma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1" applyNumberFormat="1" applyFont="1" applyBorder="1" applyAlignment="1">
      <alignment horizontal="left"/>
    </xf>
    <xf numFmtId="44" fontId="0" fillId="0" borderId="1" xfId="1" applyFont="1" applyBorder="1" applyAlignment="1">
      <alignment horizontal="left"/>
    </xf>
    <xf numFmtId="8" fontId="4" fillId="0" borderId="1" xfId="0" applyNumberFormat="1" applyFont="1" applyBorder="1" applyAlignment="1">
      <alignment horizontal="left"/>
    </xf>
    <xf numFmtId="44" fontId="0" fillId="0" borderId="1" xfId="1" applyNumberFormat="1" applyFont="1" applyBorder="1" applyAlignment="1">
      <alignment horizontal="left"/>
    </xf>
    <xf numFmtId="44" fontId="0" fillId="0" borderId="1" xfId="0" applyNumberForma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0" fontId="2" fillId="0" borderId="1" xfId="0" applyNumberFormat="1" applyFont="1" applyFill="1" applyBorder="1" applyAlignment="1">
      <alignment horizontal="left"/>
    </xf>
    <xf numFmtId="10" fontId="2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left"/>
    </xf>
    <xf numFmtId="3" fontId="0" fillId="0" borderId="1" xfId="0" applyNumberFormat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8" fontId="2" fillId="0" borderId="1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8" fontId="2" fillId="3" borderId="1" xfId="0" applyNumberFormat="1" applyFont="1" applyFill="1" applyBorder="1" applyAlignment="1">
      <alignment horizontal="left"/>
    </xf>
    <xf numFmtId="9" fontId="0" fillId="0" borderId="1" xfId="2" applyFont="1" applyBorder="1" applyAlignment="1">
      <alignment horizontal="left"/>
    </xf>
    <xf numFmtId="9" fontId="2" fillId="0" borderId="1" xfId="2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9" fontId="0" fillId="0" borderId="0" xfId="0" applyNumberFormat="1" applyFill="1" applyAlignment="1">
      <alignment horizontal="left"/>
    </xf>
    <xf numFmtId="165" fontId="0" fillId="0" borderId="1" xfId="0" applyNumberFormat="1" applyBorder="1" applyAlignment="1">
      <alignment horizontal="left"/>
    </xf>
    <xf numFmtId="9" fontId="6" fillId="0" borderId="1" xfId="2" applyFont="1" applyBorder="1" applyAlignment="1">
      <alignment horizontal="left"/>
    </xf>
    <xf numFmtId="9" fontId="7" fillId="0" borderId="1" xfId="2" applyFont="1" applyBorder="1" applyAlignment="1">
      <alignment horizontal="left"/>
    </xf>
    <xf numFmtId="3" fontId="4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0" fontId="7" fillId="0" borderId="1" xfId="0" applyNumberFormat="1" applyFont="1" applyBorder="1" applyAlignment="1">
      <alignment horizontal="left"/>
    </xf>
    <xf numFmtId="10" fontId="6" fillId="0" borderId="1" xfId="0" applyNumberFormat="1" applyFont="1" applyBorder="1" applyAlignment="1">
      <alignment horizontal="left"/>
    </xf>
    <xf numFmtId="9" fontId="6" fillId="4" borderId="1" xfId="2" applyFont="1" applyFill="1" applyBorder="1" applyAlignment="1">
      <alignment horizontal="left"/>
    </xf>
    <xf numFmtId="1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left"/>
    </xf>
    <xf numFmtId="9" fontId="5" fillId="0" borderId="1" xfId="0" applyNumberFormat="1" applyFont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3" borderId="1" xfId="0" applyFont="1" applyFill="1" applyBorder="1" applyAlignment="1">
      <alignment horizontal="left"/>
    </xf>
    <xf numFmtId="9" fontId="4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10" fontId="9" fillId="0" borderId="1" xfId="0" applyNumberFormat="1" applyFont="1" applyFill="1" applyBorder="1" applyAlignment="1">
      <alignment horizontal="left"/>
    </xf>
    <xf numFmtId="9" fontId="9" fillId="0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9" fontId="8" fillId="0" borderId="1" xfId="0" applyNumberFormat="1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9" fontId="8" fillId="0" borderId="1" xfId="0" applyNumberFormat="1" applyFont="1" applyFill="1" applyBorder="1" applyAlignment="1">
      <alignment horizontal="left"/>
    </xf>
    <xf numFmtId="1" fontId="0" fillId="0" borderId="1" xfId="0" applyNumberFormat="1" applyFill="1" applyBorder="1" applyAlignment="1">
      <alignment horizontal="left"/>
    </xf>
    <xf numFmtId="1" fontId="4" fillId="0" borderId="1" xfId="0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0" fontId="4" fillId="0" borderId="0" xfId="0" applyFont="1" applyFill="1" applyBorder="1" applyAlignment="1">
      <alignment horizontal="left"/>
    </xf>
    <xf numFmtId="9" fontId="0" fillId="0" borderId="0" xfId="2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0" fontId="0" fillId="0" borderId="0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9" fontId="2" fillId="0" borderId="1" xfId="0" applyNumberFormat="1" applyFont="1" applyBorder="1" applyAlignment="1">
      <alignment horizontal="left"/>
    </xf>
    <xf numFmtId="9" fontId="0" fillId="0" borderId="0" xfId="2" applyFont="1" applyFill="1" applyBorder="1" applyAlignment="1">
      <alignment horizontal="left"/>
    </xf>
    <xf numFmtId="10" fontId="2" fillId="3" borderId="1" xfId="0" applyNumberFormat="1" applyFont="1" applyFill="1" applyBorder="1" applyAlignment="1">
      <alignment horizontal="left"/>
    </xf>
    <xf numFmtId="6" fontId="0" fillId="0" borderId="1" xfId="0" applyNumberFormat="1" applyBorder="1" applyAlignment="1">
      <alignment horizontal="left"/>
    </xf>
    <xf numFmtId="10" fontId="0" fillId="0" borderId="0" xfId="0" applyNumberFormat="1" applyAlignment="1">
      <alignment horizontal="left"/>
    </xf>
    <xf numFmtId="10" fontId="10" fillId="0" borderId="1" xfId="0" applyNumberFormat="1" applyFont="1" applyBorder="1" applyAlignment="1">
      <alignment horizontal="left"/>
    </xf>
    <xf numFmtId="10" fontId="0" fillId="0" borderId="0" xfId="0" applyNumberFormat="1" applyBorder="1" applyAlignment="1">
      <alignment horizontal="left"/>
    </xf>
    <xf numFmtId="0" fontId="0" fillId="3" borderId="1" xfId="0" applyFill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40"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onthly%20Report%20Data\Data\2009_OCT\Crime%20Numbers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onthly%20Report%20Data\Data\2009_OCT\Crime%20Numbers%20Last%20Year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onthly%20Report%20Data\2009_OCT\Demographic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onthly%20Report%20Data\2009_OCT\Demographics%20Last%20Ye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onthly%20Report%20Data\2009_OCT\Demographics%20To%20D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onthly%20Report%20Data\2009_OCT\Demographics%20Last%20Year%20To%20Da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mclements\Local%20Settings\Temporary%20Internet%20Files\Content.Outlook\AB4T46AU\CHIEF'S%20REPORT%2020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mclements\Local%20Settings\Temporary%20Internet%20Files\Content.Outlook\AB4T46AU\2009%20Oct%20Parking%20Sta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mclements\Local%20Settings\Temporary%20Internet%20Files\Content.Outlook\AB4T46AU\2009%20STA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U8">
            <v>15</v>
          </cell>
          <cell r="W8">
            <v>13</v>
          </cell>
          <cell r="AA8">
            <v>149</v>
          </cell>
        </row>
        <row r="10">
          <cell r="U10">
            <v>112</v>
          </cell>
          <cell r="W10">
            <v>80</v>
          </cell>
          <cell r="AA10">
            <v>1214</v>
          </cell>
        </row>
        <row r="12">
          <cell r="U12">
            <v>621</v>
          </cell>
          <cell r="W12">
            <v>447</v>
          </cell>
          <cell r="AA12">
            <v>5698</v>
          </cell>
        </row>
        <row r="14">
          <cell r="U14">
            <v>2</v>
          </cell>
          <cell r="W14">
            <v>1</v>
          </cell>
          <cell r="AA14">
            <v>7</v>
          </cell>
        </row>
        <row r="16">
          <cell r="U16">
            <v>13</v>
          </cell>
          <cell r="W16">
            <v>9</v>
          </cell>
          <cell r="AA16">
            <v>92</v>
          </cell>
        </row>
        <row r="18">
          <cell r="AA18">
            <v>4</v>
          </cell>
        </row>
        <row r="20">
          <cell r="U20">
            <v>98</v>
          </cell>
          <cell r="W20">
            <v>80</v>
          </cell>
          <cell r="AA20">
            <v>1101</v>
          </cell>
        </row>
        <row r="22">
          <cell r="U22">
            <v>15</v>
          </cell>
          <cell r="W22">
            <v>11</v>
          </cell>
          <cell r="AA22">
            <v>167</v>
          </cell>
        </row>
        <row r="24">
          <cell r="U24">
            <v>13</v>
          </cell>
          <cell r="W24">
            <v>22</v>
          </cell>
          <cell r="AA24">
            <v>180</v>
          </cell>
        </row>
        <row r="26">
          <cell r="U26">
            <v>4</v>
          </cell>
          <cell r="W26">
            <v>7</v>
          </cell>
          <cell r="AA26">
            <v>29</v>
          </cell>
        </row>
        <row r="28">
          <cell r="U28">
            <v>68</v>
          </cell>
          <cell r="W28">
            <v>55</v>
          </cell>
          <cell r="AA28">
            <v>940</v>
          </cell>
        </row>
        <row r="30">
          <cell r="U30">
            <v>9</v>
          </cell>
          <cell r="W30">
            <v>8</v>
          </cell>
          <cell r="AA30">
            <v>143</v>
          </cell>
        </row>
        <row r="32">
          <cell r="U32">
            <v>36</v>
          </cell>
          <cell r="W32">
            <v>25</v>
          </cell>
          <cell r="AA32">
            <v>346</v>
          </cell>
        </row>
        <row r="37">
          <cell r="U37">
            <v>13</v>
          </cell>
          <cell r="W37">
            <v>10</v>
          </cell>
          <cell r="AA37">
            <v>146</v>
          </cell>
        </row>
        <row r="39">
          <cell r="U39">
            <v>54</v>
          </cell>
          <cell r="W39">
            <v>38</v>
          </cell>
          <cell r="AA39">
            <v>556</v>
          </cell>
        </row>
        <row r="41">
          <cell r="U41">
            <v>26</v>
          </cell>
          <cell r="W41">
            <v>23</v>
          </cell>
          <cell r="AA41">
            <v>317</v>
          </cell>
        </row>
        <row r="43">
          <cell r="U43">
            <v>7</v>
          </cell>
          <cell r="W43">
            <v>5</v>
          </cell>
          <cell r="AA43">
            <v>52</v>
          </cell>
        </row>
        <row r="45">
          <cell r="U45">
            <v>3</v>
          </cell>
          <cell r="W45">
            <v>1</v>
          </cell>
          <cell r="AA45">
            <v>22</v>
          </cell>
        </row>
        <row r="47">
          <cell r="U47">
            <v>1</v>
          </cell>
          <cell r="W47">
            <v>1</v>
          </cell>
          <cell r="AA47">
            <v>22</v>
          </cell>
        </row>
        <row r="49">
          <cell r="AA49">
            <v>1</v>
          </cell>
        </row>
        <row r="51">
          <cell r="AA51">
            <v>2</v>
          </cell>
        </row>
        <row r="53">
          <cell r="U53">
            <v>1</v>
          </cell>
          <cell r="AA53">
            <v>5</v>
          </cell>
        </row>
        <row r="55">
          <cell r="AA55">
            <v>2</v>
          </cell>
        </row>
        <row r="57">
          <cell r="U57">
            <v>56</v>
          </cell>
          <cell r="W57">
            <v>43</v>
          </cell>
          <cell r="AA57">
            <v>599</v>
          </cell>
        </row>
        <row r="59">
          <cell r="U59">
            <v>1</v>
          </cell>
          <cell r="W59">
            <v>2</v>
          </cell>
          <cell r="AA59">
            <v>17</v>
          </cell>
        </row>
        <row r="61">
          <cell r="U61">
            <v>5</v>
          </cell>
          <cell r="W61">
            <v>1</v>
          </cell>
          <cell r="AA61">
            <v>19</v>
          </cell>
        </row>
        <row r="63">
          <cell r="U63">
            <v>10</v>
          </cell>
          <cell r="W63">
            <v>6</v>
          </cell>
          <cell r="AA63">
            <v>86</v>
          </cell>
        </row>
        <row r="65">
          <cell r="U65">
            <v>1</v>
          </cell>
          <cell r="AA65">
            <v>3</v>
          </cell>
        </row>
        <row r="67">
          <cell r="AA67">
            <v>4</v>
          </cell>
        </row>
        <row r="73">
          <cell r="W73">
            <v>1</v>
          </cell>
          <cell r="AA73">
            <v>4</v>
          </cell>
        </row>
        <row r="75">
          <cell r="AA75">
            <v>12</v>
          </cell>
        </row>
        <row r="77">
          <cell r="U77">
            <v>3</v>
          </cell>
          <cell r="W77">
            <v>7</v>
          </cell>
          <cell r="AA77">
            <v>11</v>
          </cell>
        </row>
        <row r="79">
          <cell r="U79">
            <v>1</v>
          </cell>
          <cell r="W79">
            <v>4</v>
          </cell>
          <cell r="AA79">
            <v>19</v>
          </cell>
        </row>
        <row r="81">
          <cell r="U81">
            <v>3</v>
          </cell>
          <cell r="AA81">
            <v>70</v>
          </cell>
        </row>
        <row r="83">
          <cell r="U83">
            <v>13</v>
          </cell>
          <cell r="W83">
            <v>11</v>
          </cell>
          <cell r="AA83">
            <v>105</v>
          </cell>
        </row>
        <row r="85">
          <cell r="AA85">
            <v>4</v>
          </cell>
        </row>
        <row r="87">
          <cell r="U87">
            <v>43</v>
          </cell>
          <cell r="W87">
            <v>27</v>
          </cell>
          <cell r="AA87">
            <v>403</v>
          </cell>
        </row>
        <row r="89">
          <cell r="U89">
            <v>34</v>
          </cell>
          <cell r="W89">
            <v>21</v>
          </cell>
          <cell r="AA89">
            <v>473</v>
          </cell>
        </row>
        <row r="91">
          <cell r="U91">
            <v>5</v>
          </cell>
          <cell r="W91">
            <v>2</v>
          </cell>
          <cell r="AA91">
            <v>45</v>
          </cell>
        </row>
        <row r="93">
          <cell r="U93">
            <v>43</v>
          </cell>
          <cell r="W93">
            <v>48</v>
          </cell>
          <cell r="AA93">
            <v>601</v>
          </cell>
        </row>
        <row r="95">
          <cell r="U95">
            <v>32</v>
          </cell>
          <cell r="W95">
            <v>20</v>
          </cell>
          <cell r="AA95">
            <v>343</v>
          </cell>
        </row>
        <row r="97">
          <cell r="U97">
            <v>5</v>
          </cell>
          <cell r="W97">
            <v>4</v>
          </cell>
          <cell r="AA97">
            <v>45</v>
          </cell>
        </row>
        <row r="99">
          <cell r="U99">
            <v>12</v>
          </cell>
          <cell r="W99">
            <v>11</v>
          </cell>
          <cell r="AA99">
            <v>195</v>
          </cell>
        </row>
        <row r="101">
          <cell r="U101">
            <v>7</v>
          </cell>
          <cell r="W101">
            <v>6</v>
          </cell>
          <cell r="AA101">
            <v>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U8">
            <v>13</v>
          </cell>
          <cell r="W8">
            <v>10</v>
          </cell>
          <cell r="AA8">
            <v>154</v>
          </cell>
        </row>
        <row r="10">
          <cell r="U10">
            <v>168</v>
          </cell>
          <cell r="W10">
            <v>120</v>
          </cell>
          <cell r="AA10">
            <v>1598</v>
          </cell>
        </row>
        <row r="12">
          <cell r="U12">
            <v>471</v>
          </cell>
          <cell r="W12">
            <v>462</v>
          </cell>
          <cell r="AA12">
            <v>5154</v>
          </cell>
        </row>
        <row r="14">
          <cell r="U14">
            <v>1</v>
          </cell>
          <cell r="W14">
            <v>5</v>
          </cell>
          <cell r="AA14">
            <v>18</v>
          </cell>
        </row>
        <row r="16">
          <cell r="U16">
            <v>6</v>
          </cell>
          <cell r="W16">
            <v>3</v>
          </cell>
          <cell r="AA16">
            <v>90</v>
          </cell>
        </row>
        <row r="18">
          <cell r="U18">
            <v>171</v>
          </cell>
          <cell r="W18">
            <v>128</v>
          </cell>
          <cell r="AA18">
            <v>1412</v>
          </cell>
        </row>
        <row r="20">
          <cell r="U20">
            <v>22</v>
          </cell>
          <cell r="W20">
            <v>17</v>
          </cell>
          <cell r="AA20">
            <v>179</v>
          </cell>
        </row>
        <row r="22">
          <cell r="U22">
            <v>24</v>
          </cell>
          <cell r="W22">
            <v>14</v>
          </cell>
          <cell r="AA22">
            <v>209</v>
          </cell>
        </row>
        <row r="24">
          <cell r="W24">
            <v>4</v>
          </cell>
          <cell r="AA24">
            <v>17</v>
          </cell>
        </row>
        <row r="26">
          <cell r="U26">
            <v>116</v>
          </cell>
          <cell r="W26">
            <v>91</v>
          </cell>
          <cell r="AA26">
            <v>1205</v>
          </cell>
        </row>
        <row r="28">
          <cell r="U28">
            <v>13</v>
          </cell>
          <cell r="W28">
            <v>22</v>
          </cell>
          <cell r="AA28">
            <v>221</v>
          </cell>
        </row>
        <row r="30">
          <cell r="U30">
            <v>32</v>
          </cell>
          <cell r="W30">
            <v>37</v>
          </cell>
          <cell r="AA30">
            <v>481</v>
          </cell>
        </row>
        <row r="32">
          <cell r="U32">
            <v>7</v>
          </cell>
          <cell r="W32">
            <v>5</v>
          </cell>
          <cell r="AA32">
            <v>82</v>
          </cell>
        </row>
        <row r="37">
          <cell r="U37">
            <v>44</v>
          </cell>
          <cell r="W37">
            <v>44</v>
          </cell>
          <cell r="AA37">
            <v>588</v>
          </cell>
        </row>
        <row r="39">
          <cell r="U39">
            <v>27</v>
          </cell>
          <cell r="W39">
            <v>29</v>
          </cell>
          <cell r="AA39">
            <v>401</v>
          </cell>
        </row>
        <row r="41">
          <cell r="U41">
            <v>4</v>
          </cell>
          <cell r="W41">
            <v>3</v>
          </cell>
          <cell r="AA41">
            <v>85</v>
          </cell>
        </row>
        <row r="43">
          <cell r="U43">
            <v>1</v>
          </cell>
          <cell r="W43">
            <v>1</v>
          </cell>
          <cell r="AA43">
            <v>11</v>
          </cell>
        </row>
        <row r="45">
          <cell r="U45">
            <v>3</v>
          </cell>
          <cell r="W45">
            <v>2</v>
          </cell>
          <cell r="AA45">
            <v>32</v>
          </cell>
        </row>
        <row r="47">
          <cell r="AA47">
            <v>7</v>
          </cell>
        </row>
        <row r="49">
          <cell r="AA49">
            <v>4</v>
          </cell>
        </row>
        <row r="51">
          <cell r="AA51">
            <v>3</v>
          </cell>
        </row>
        <row r="53">
          <cell r="U53">
            <v>86</v>
          </cell>
          <cell r="W53">
            <v>54</v>
          </cell>
          <cell r="AA53">
            <v>900</v>
          </cell>
        </row>
        <row r="55">
          <cell r="U55">
            <v>3</v>
          </cell>
          <cell r="W55">
            <v>2</v>
          </cell>
          <cell r="AA55">
            <v>24</v>
          </cell>
        </row>
        <row r="57">
          <cell r="U57">
            <v>4</v>
          </cell>
          <cell r="W57">
            <v>2</v>
          </cell>
          <cell r="AA57">
            <v>31</v>
          </cell>
        </row>
        <row r="59">
          <cell r="U59">
            <v>14</v>
          </cell>
          <cell r="W59">
            <v>9</v>
          </cell>
          <cell r="AA59">
            <v>122</v>
          </cell>
        </row>
        <row r="61">
          <cell r="AA61">
            <v>4</v>
          </cell>
        </row>
        <row r="63">
          <cell r="U63">
            <v>1</v>
          </cell>
          <cell r="W63">
            <v>1</v>
          </cell>
          <cell r="AA63">
            <v>12</v>
          </cell>
        </row>
        <row r="65">
          <cell r="U65">
            <v>2</v>
          </cell>
          <cell r="AA65">
            <v>13</v>
          </cell>
        </row>
        <row r="67">
          <cell r="AA67">
            <v>2</v>
          </cell>
        </row>
        <row r="73">
          <cell r="U73">
            <v>3</v>
          </cell>
          <cell r="AA73">
            <v>20</v>
          </cell>
        </row>
        <row r="75">
          <cell r="U75">
            <v>10</v>
          </cell>
          <cell r="W75">
            <v>14</v>
          </cell>
          <cell r="AA75">
            <v>99</v>
          </cell>
        </row>
        <row r="77">
          <cell r="U77">
            <v>14</v>
          </cell>
          <cell r="W77">
            <v>4</v>
          </cell>
          <cell r="AA77">
            <v>106</v>
          </cell>
        </row>
        <row r="79">
          <cell r="AA79">
            <v>3</v>
          </cell>
        </row>
        <row r="81">
          <cell r="U81">
            <v>39</v>
          </cell>
          <cell r="W81">
            <v>45</v>
          </cell>
          <cell r="AA81">
            <v>416</v>
          </cell>
        </row>
        <row r="83">
          <cell r="U83">
            <v>53</v>
          </cell>
          <cell r="W83">
            <v>50</v>
          </cell>
          <cell r="AA83">
            <v>612</v>
          </cell>
        </row>
        <row r="85">
          <cell r="U85">
            <v>8</v>
          </cell>
          <cell r="W85">
            <v>5</v>
          </cell>
          <cell r="AA85">
            <v>69</v>
          </cell>
        </row>
        <row r="87">
          <cell r="U87">
            <v>93</v>
          </cell>
          <cell r="W87">
            <v>69</v>
          </cell>
          <cell r="AA87">
            <v>720</v>
          </cell>
        </row>
        <row r="89">
          <cell r="W89">
            <v>1</v>
          </cell>
          <cell r="AA89">
            <v>3</v>
          </cell>
        </row>
        <row r="91">
          <cell r="U91">
            <v>46</v>
          </cell>
          <cell r="W91">
            <v>37</v>
          </cell>
          <cell r="AA91">
            <v>469</v>
          </cell>
        </row>
        <row r="93">
          <cell r="U93">
            <v>8</v>
          </cell>
          <cell r="W93">
            <v>1</v>
          </cell>
          <cell r="AA93">
            <v>59</v>
          </cell>
        </row>
        <row r="95">
          <cell r="U95">
            <v>23</v>
          </cell>
          <cell r="W95">
            <v>20</v>
          </cell>
          <cell r="AA95">
            <v>271</v>
          </cell>
        </row>
        <row r="97">
          <cell r="U97">
            <v>13</v>
          </cell>
          <cell r="W97">
            <v>4</v>
          </cell>
          <cell r="AA97">
            <v>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8">
          <cell r="N18">
            <v>14</v>
          </cell>
        </row>
        <row r="33">
          <cell r="N33">
            <v>19</v>
          </cell>
        </row>
        <row r="46">
          <cell r="N46">
            <v>13</v>
          </cell>
        </row>
        <row r="59">
          <cell r="N59">
            <v>195</v>
          </cell>
        </row>
        <row r="82">
          <cell r="N82">
            <v>1</v>
          </cell>
        </row>
        <row r="95">
          <cell r="N95">
            <v>0</v>
          </cell>
        </row>
        <row r="108">
          <cell r="N108">
            <v>233</v>
          </cell>
        </row>
        <row r="131">
          <cell r="N131">
            <v>1</v>
          </cell>
        </row>
        <row r="145">
          <cell r="N145">
            <v>74</v>
          </cell>
        </row>
        <row r="158">
          <cell r="N158">
            <v>1</v>
          </cell>
        </row>
        <row r="180">
          <cell r="N180">
            <v>6</v>
          </cell>
        </row>
        <row r="193">
          <cell r="N193">
            <v>3</v>
          </cell>
        </row>
        <row r="206">
          <cell r="N206">
            <v>113</v>
          </cell>
        </row>
        <row r="229">
          <cell r="N229">
            <v>4</v>
          </cell>
        </row>
        <row r="242">
          <cell r="N24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7">
          <cell r="N17">
            <v>12</v>
          </cell>
        </row>
        <row r="32">
          <cell r="N32">
            <v>10</v>
          </cell>
        </row>
        <row r="45">
          <cell r="N45">
            <v>172</v>
          </cell>
        </row>
        <row r="58">
          <cell r="N58">
            <v>1</v>
          </cell>
        </row>
        <row r="81">
          <cell r="N81">
            <v>13</v>
          </cell>
        </row>
        <row r="94">
          <cell r="N94">
            <v>1</v>
          </cell>
        </row>
        <row r="107">
          <cell r="N107">
            <v>215</v>
          </cell>
        </row>
        <row r="130">
          <cell r="N130">
            <v>4</v>
          </cell>
        </row>
        <row r="143">
          <cell r="N143">
            <v>1</v>
          </cell>
        </row>
        <row r="156">
          <cell r="N156">
            <v>2</v>
          </cell>
        </row>
        <row r="179">
          <cell r="N179">
            <v>93</v>
          </cell>
        </row>
        <row r="192">
          <cell r="N192">
            <v>54</v>
          </cell>
        </row>
        <row r="205">
          <cell r="N205">
            <v>7</v>
          </cell>
        </row>
        <row r="228">
          <cell r="N22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7">
          <cell r="N17">
            <v>1</v>
          </cell>
        </row>
        <row r="34">
          <cell r="N34">
            <v>1955</v>
          </cell>
        </row>
        <row r="47">
          <cell r="N47">
            <v>4</v>
          </cell>
        </row>
        <row r="69">
          <cell r="N69">
            <v>4</v>
          </cell>
        </row>
        <row r="82">
          <cell r="N82">
            <v>3</v>
          </cell>
        </row>
        <row r="95">
          <cell r="N95">
            <v>4</v>
          </cell>
        </row>
        <row r="118">
          <cell r="N118">
            <v>2163</v>
          </cell>
        </row>
        <row r="131">
          <cell r="N131">
            <v>172</v>
          </cell>
        </row>
        <row r="144">
          <cell r="N144">
            <v>2</v>
          </cell>
        </row>
        <row r="167">
          <cell r="N167">
            <v>166</v>
          </cell>
        </row>
        <row r="180">
          <cell r="N180">
            <v>159</v>
          </cell>
        </row>
        <row r="194">
          <cell r="N194">
            <v>65</v>
          </cell>
        </row>
        <row r="216">
          <cell r="N216">
            <v>24</v>
          </cell>
        </row>
        <row r="229">
          <cell r="N229">
            <v>1063</v>
          </cell>
        </row>
        <row r="242">
          <cell r="N242">
            <v>78</v>
          </cell>
        </row>
        <row r="258">
          <cell r="N258">
            <v>748</v>
          </cell>
        </row>
        <row r="271">
          <cell r="N271">
            <v>1</v>
          </cell>
        </row>
        <row r="294">
          <cell r="N294">
            <v>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">
          <cell r="N16">
            <v>1</v>
          </cell>
        </row>
        <row r="32">
          <cell r="N32">
            <v>82</v>
          </cell>
        </row>
        <row r="45">
          <cell r="N45">
            <v>5</v>
          </cell>
        </row>
        <row r="58">
          <cell r="N58">
            <v>2</v>
          </cell>
        </row>
        <row r="81">
          <cell r="N81">
            <v>5</v>
          </cell>
        </row>
        <row r="94">
          <cell r="N94">
            <v>77</v>
          </cell>
        </row>
        <row r="107">
          <cell r="N107">
            <v>1806</v>
          </cell>
        </row>
        <row r="130">
          <cell r="N130">
            <v>4</v>
          </cell>
        </row>
        <row r="143">
          <cell r="N143">
            <v>159</v>
          </cell>
        </row>
        <row r="156">
          <cell r="N156">
            <v>6</v>
          </cell>
        </row>
        <row r="179">
          <cell r="N179">
            <v>4</v>
          </cell>
        </row>
        <row r="192">
          <cell r="N192">
            <v>2083</v>
          </cell>
        </row>
        <row r="206">
          <cell r="N206">
            <v>2</v>
          </cell>
        </row>
        <row r="228">
          <cell r="N228">
            <v>43</v>
          </cell>
        </row>
        <row r="241">
          <cell r="N241">
            <v>2</v>
          </cell>
        </row>
        <row r="254">
          <cell r="N254">
            <v>2</v>
          </cell>
        </row>
        <row r="277">
          <cell r="N277">
            <v>18</v>
          </cell>
        </row>
        <row r="290">
          <cell r="N290">
            <v>1083</v>
          </cell>
        </row>
        <row r="303">
          <cell r="N303">
            <v>1</v>
          </cell>
        </row>
        <row r="326">
          <cell r="N326">
            <v>579</v>
          </cell>
        </row>
        <row r="339">
          <cell r="N339">
            <v>1</v>
          </cell>
        </row>
        <row r="352">
          <cell r="N352">
            <v>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"/>
      <sheetName val="Aug"/>
      <sheetName val="Sept"/>
      <sheetName val="Oct"/>
      <sheetName val="Nov"/>
      <sheetName val="D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D6">
            <v>793</v>
          </cell>
          <cell r="E6">
            <v>954</v>
          </cell>
        </row>
        <row r="7">
          <cell r="D7">
            <v>662</v>
          </cell>
          <cell r="E7">
            <v>805</v>
          </cell>
        </row>
        <row r="8">
          <cell r="D8">
            <v>340</v>
          </cell>
          <cell r="E8">
            <v>400</v>
          </cell>
        </row>
        <row r="9">
          <cell r="D9">
            <v>92</v>
          </cell>
          <cell r="E9">
            <v>127</v>
          </cell>
        </row>
        <row r="10">
          <cell r="D10">
            <v>144</v>
          </cell>
          <cell r="E10">
            <v>177</v>
          </cell>
        </row>
        <row r="11">
          <cell r="D11">
            <v>35</v>
          </cell>
          <cell r="E11">
            <v>34</v>
          </cell>
        </row>
        <row r="15">
          <cell r="D15">
            <v>174</v>
          </cell>
          <cell r="E15">
            <v>229</v>
          </cell>
        </row>
        <row r="16">
          <cell r="D16">
            <v>180</v>
          </cell>
          <cell r="E16">
            <v>227</v>
          </cell>
        </row>
        <row r="17">
          <cell r="D17">
            <v>109</v>
          </cell>
          <cell r="E17">
            <v>143</v>
          </cell>
        </row>
        <row r="18">
          <cell r="D18">
            <v>23</v>
          </cell>
          <cell r="E18">
            <v>26</v>
          </cell>
        </row>
        <row r="19">
          <cell r="D19">
            <v>41</v>
          </cell>
          <cell r="E19">
            <v>50</v>
          </cell>
        </row>
        <row r="20">
          <cell r="D20">
            <v>7</v>
          </cell>
          <cell r="E20">
            <v>8</v>
          </cell>
        </row>
        <row r="24">
          <cell r="D24">
            <v>523</v>
          </cell>
          <cell r="E24">
            <v>625</v>
          </cell>
        </row>
        <row r="25">
          <cell r="D25">
            <v>383</v>
          </cell>
          <cell r="E25">
            <v>465</v>
          </cell>
        </row>
        <row r="26">
          <cell r="D26">
            <v>216</v>
          </cell>
          <cell r="E26">
            <v>245</v>
          </cell>
        </row>
        <row r="27">
          <cell r="D27">
            <v>57</v>
          </cell>
          <cell r="E27">
            <v>85</v>
          </cell>
        </row>
        <row r="28">
          <cell r="D28">
            <v>89</v>
          </cell>
          <cell r="E28">
            <v>116</v>
          </cell>
        </row>
        <row r="29">
          <cell r="D29">
            <v>21</v>
          </cell>
          <cell r="E29">
            <v>19</v>
          </cell>
        </row>
        <row r="33">
          <cell r="D33">
            <v>49</v>
          </cell>
          <cell r="E33">
            <v>47</v>
          </cell>
        </row>
        <row r="34">
          <cell r="D34">
            <v>41</v>
          </cell>
          <cell r="E34">
            <v>46</v>
          </cell>
        </row>
        <row r="35">
          <cell r="D35">
            <v>12</v>
          </cell>
          <cell r="E35">
            <v>12</v>
          </cell>
        </row>
        <row r="36">
          <cell r="D36">
            <v>13</v>
          </cell>
          <cell r="E36">
            <v>16</v>
          </cell>
        </row>
        <row r="37">
          <cell r="D37">
            <v>7</v>
          </cell>
          <cell r="E37">
            <v>11</v>
          </cell>
        </row>
        <row r="38">
          <cell r="D38">
            <v>7</v>
          </cell>
          <cell r="E38">
            <v>7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ffron"/>
      <sheetName val="Chief's Rpt"/>
    </sheetNames>
    <sheetDataSet>
      <sheetData sheetId="0">
        <row r="33">
          <cell r="B33">
            <v>0</v>
          </cell>
          <cell r="C33">
            <v>0</v>
          </cell>
          <cell r="D33">
            <v>0</v>
          </cell>
          <cell r="E33">
            <v>43</v>
          </cell>
          <cell r="G33">
            <v>0</v>
          </cell>
          <cell r="H33">
            <v>0</v>
          </cell>
          <cell r="I33">
            <v>1075</v>
          </cell>
          <cell r="J33">
            <v>1210</v>
          </cell>
          <cell r="K33">
            <v>0</v>
          </cell>
          <cell r="M33">
            <v>0</v>
          </cell>
          <cell r="N33">
            <v>4165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 Crime"/>
      <sheetName val="Jan Records"/>
      <sheetName val="Feb Crime"/>
      <sheetName val="Feb Records"/>
      <sheetName val="Mar Crime"/>
      <sheetName val="Mar Records"/>
      <sheetName val="Apr Crime"/>
      <sheetName val="Apr Records"/>
      <sheetName val="May Crime"/>
      <sheetName val="May Records"/>
      <sheetName val="Jun Crime"/>
      <sheetName val="Jun Records"/>
      <sheetName val="Jul Crime"/>
      <sheetName val="Jul Records"/>
      <sheetName val="Aug Crime"/>
      <sheetName val="Aug Records "/>
      <sheetName val="Sep Crime"/>
      <sheetName val="Sep Records"/>
      <sheetName val="Oct Crime"/>
      <sheetName val="Oct Records"/>
      <sheetName val="Nov Crime"/>
      <sheetName val="Nov Records"/>
      <sheetName val="Dec Crime"/>
      <sheetName val="Dec Recor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D3">
            <v>9627</v>
          </cell>
          <cell r="E3">
            <v>9851</v>
          </cell>
        </row>
        <row r="4">
          <cell r="D4">
            <v>2018</v>
          </cell>
          <cell r="E4">
            <v>1826</v>
          </cell>
        </row>
        <row r="5">
          <cell r="D5">
            <v>31362</v>
          </cell>
          <cell r="E5">
            <v>28078</v>
          </cell>
        </row>
        <row r="6">
          <cell r="D6">
            <v>2782</v>
          </cell>
          <cell r="E6">
            <v>3256</v>
          </cell>
        </row>
        <row r="7">
          <cell r="D7">
            <v>90</v>
          </cell>
          <cell r="E7">
            <v>118</v>
          </cell>
        </row>
        <row r="8">
          <cell r="D8">
            <v>833</v>
          </cell>
          <cell r="E8">
            <v>824</v>
          </cell>
        </row>
        <row r="9">
          <cell r="D9">
            <v>20</v>
          </cell>
          <cell r="E9">
            <v>15</v>
          </cell>
        </row>
        <row r="10">
          <cell r="D10">
            <v>1052</v>
          </cell>
          <cell r="E10">
            <v>1098</v>
          </cell>
        </row>
        <row r="11">
          <cell r="D11">
            <v>1431</v>
          </cell>
          <cell r="E11">
            <v>1331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workbookViewId="0"/>
  </sheetViews>
  <sheetFormatPr defaultRowHeight="12.75"/>
  <cols>
    <col min="1" max="1" width="37.42578125" style="49" customWidth="1"/>
    <col min="2" max="2" width="11.28515625" style="49" customWidth="1"/>
    <col min="3" max="3" width="19.7109375" style="49" customWidth="1"/>
    <col min="4" max="5" width="9.140625" style="49"/>
    <col min="6" max="6" width="17.85546875" style="49" customWidth="1"/>
    <col min="7" max="7" width="14.7109375" style="49" customWidth="1"/>
    <col min="8" max="16384" width="9.140625" style="49"/>
  </cols>
  <sheetData>
    <row r="1" spans="1:7">
      <c r="A1" s="47" t="s">
        <v>144</v>
      </c>
      <c r="B1" s="47" t="s">
        <v>0</v>
      </c>
      <c r="C1" s="47" t="s">
        <v>1</v>
      </c>
      <c r="D1" s="47" t="s">
        <v>2</v>
      </c>
      <c r="E1" s="47" t="s">
        <v>3</v>
      </c>
      <c r="F1" s="47" t="s">
        <v>4</v>
      </c>
      <c r="G1" s="47" t="s">
        <v>5</v>
      </c>
    </row>
    <row r="2" spans="1:7">
      <c r="A2" s="50" t="s">
        <v>122</v>
      </c>
      <c r="B2" s="44">
        <f>[1]Sheet1!$U$65</f>
        <v>1</v>
      </c>
      <c r="C2" s="9">
        <f>0</f>
        <v>0</v>
      </c>
      <c r="D2" s="44">
        <f>[1]Sheet1!$AA$65-0</f>
        <v>3</v>
      </c>
      <c r="E2" s="44">
        <f>[2]Sheet1!$AA$61-0</f>
        <v>4</v>
      </c>
      <c r="F2" s="51"/>
      <c r="G2" s="51">
        <f>(D2-E2)/E2</f>
        <v>-0.25</v>
      </c>
    </row>
    <row r="3" spans="1:7">
      <c r="A3" s="50" t="s">
        <v>10</v>
      </c>
      <c r="B3" s="44">
        <f>[1]Sheet1!$U$81</f>
        <v>3</v>
      </c>
      <c r="C3" s="44">
        <f>[2]Sheet1!$U$75</f>
        <v>10</v>
      </c>
      <c r="D3" s="44">
        <f>[1]Sheet1!$AA$81-[1]Sheet1!$W$810</f>
        <v>70</v>
      </c>
      <c r="E3" s="44">
        <f>[2]Sheet1!$AA$75-[2]Sheet1!$W$75</f>
        <v>85</v>
      </c>
      <c r="F3" s="51">
        <f t="shared" ref="F3:F8" si="0">(B3-C3)/C3</f>
        <v>-0.7</v>
      </c>
      <c r="G3" s="51">
        <f t="shared" ref="G3:G9" si="1">(D3-E3)/E3</f>
        <v>-0.17647058823529413</v>
      </c>
    </row>
    <row r="4" spans="1:7">
      <c r="A4" s="50" t="s">
        <v>106</v>
      </c>
      <c r="B4" s="44">
        <f>[1]Sheet1!$U$8</f>
        <v>15</v>
      </c>
      <c r="C4" s="44">
        <f>[2]Sheet1!$U$8</f>
        <v>13</v>
      </c>
      <c r="D4" s="44">
        <f>[1]Sheet1!$AA$8-[1]Sheet1!$W$8</f>
        <v>136</v>
      </c>
      <c r="E4" s="44">
        <f>[2]Sheet1!$AA$8-[2]Sheet1!$W$8</f>
        <v>144</v>
      </c>
      <c r="F4" s="51">
        <f t="shared" si="0"/>
        <v>0.15384615384615385</v>
      </c>
      <c r="G4" s="51">
        <f t="shared" si="1"/>
        <v>-5.5555555555555552E-2</v>
      </c>
    </row>
    <row r="5" spans="1:7">
      <c r="A5" s="50" t="s">
        <v>117</v>
      </c>
      <c r="B5" s="44">
        <f>[1]Sheet1!$U$45</f>
        <v>3</v>
      </c>
      <c r="C5" s="44">
        <f>[2]Sheet1!$U$43</f>
        <v>1</v>
      </c>
      <c r="D5" s="44">
        <f>[1]Sheet1!$AA$45-[1]Sheet1!$W$45</f>
        <v>21</v>
      </c>
      <c r="E5" s="44">
        <f>[2]Sheet1!$AA$43-[2]Sheet1!$W$43</f>
        <v>10</v>
      </c>
      <c r="F5" s="51">
        <f t="shared" si="0"/>
        <v>2</v>
      </c>
      <c r="G5" s="51">
        <f t="shared" si="1"/>
        <v>1.1000000000000001</v>
      </c>
    </row>
    <row r="6" spans="1:7">
      <c r="A6" s="50" t="s">
        <v>118</v>
      </c>
      <c r="B6" s="44">
        <f>[1]Sheet1!$U$47</f>
        <v>1</v>
      </c>
      <c r="C6" s="44">
        <f>[2]Sheet1!$U$45</f>
        <v>3</v>
      </c>
      <c r="D6" s="44">
        <f>[1]Sheet1!$AA$47-[1]Sheet1!$W$47</f>
        <v>21</v>
      </c>
      <c r="E6" s="44">
        <f>[2]Sheet1!$AA$45-[2]Sheet1!$W$45</f>
        <v>30</v>
      </c>
      <c r="F6" s="51">
        <f t="shared" si="0"/>
        <v>-0.66666666666666663</v>
      </c>
      <c r="G6" s="51">
        <f t="shared" si="1"/>
        <v>-0.3</v>
      </c>
    </row>
    <row r="7" spans="1:7">
      <c r="A7" s="50" t="s">
        <v>119</v>
      </c>
      <c r="B7" s="44">
        <f>0</f>
        <v>0</v>
      </c>
      <c r="C7" s="9">
        <f>0</f>
        <v>0</v>
      </c>
      <c r="D7" s="44">
        <f>[1]Sheet1!$AA$49-0</f>
        <v>1</v>
      </c>
      <c r="E7" s="44">
        <f>[2]Sheet1!$AA$47-0</f>
        <v>7</v>
      </c>
      <c r="F7" s="51"/>
      <c r="G7" s="51">
        <f t="shared" si="1"/>
        <v>-0.8571428571428571</v>
      </c>
    </row>
    <row r="8" spans="1:7">
      <c r="A8" s="50" t="s">
        <v>7</v>
      </c>
      <c r="B8" s="44">
        <f>[1]Sheet1!$U$59</f>
        <v>1</v>
      </c>
      <c r="C8" s="44">
        <f>[2]Sheet1!$U$55</f>
        <v>3</v>
      </c>
      <c r="D8" s="44">
        <f>[1]Sheet1!$AA$59-[1]Sheet1!$W$59</f>
        <v>15</v>
      </c>
      <c r="E8" s="44">
        <f>[2]Sheet1!$AA$55-[2]Sheet1!$W$55</f>
        <v>22</v>
      </c>
      <c r="F8" s="51">
        <f t="shared" si="0"/>
        <v>-0.66666666666666663</v>
      </c>
      <c r="G8" s="51">
        <f t="shared" si="1"/>
        <v>-0.31818181818181818</v>
      </c>
    </row>
    <row r="9" spans="1:7">
      <c r="A9" s="50" t="s">
        <v>127</v>
      </c>
      <c r="B9" s="9">
        <f>0</f>
        <v>0</v>
      </c>
      <c r="C9" s="9">
        <f>0</f>
        <v>0</v>
      </c>
      <c r="D9" s="44">
        <f>[1]Sheet1!$AA$85-0</f>
        <v>4</v>
      </c>
      <c r="E9" s="44">
        <f>[2]Sheet1!$AA$79-0</f>
        <v>3</v>
      </c>
      <c r="F9" s="51"/>
      <c r="G9" s="51">
        <f t="shared" si="1"/>
        <v>0.33333333333333331</v>
      </c>
    </row>
    <row r="10" spans="1:7">
      <c r="A10" s="50"/>
      <c r="B10" s="52"/>
      <c r="C10" s="52"/>
      <c r="D10" s="52"/>
      <c r="E10" s="52"/>
      <c r="F10" s="51"/>
      <c r="G10" s="52"/>
    </row>
    <row r="11" spans="1:7">
      <c r="A11" s="47" t="s">
        <v>103</v>
      </c>
      <c r="B11" s="52">
        <f>SUM(B2:B9)</f>
        <v>24</v>
      </c>
      <c r="C11" s="52">
        <f t="shared" ref="C11:E11" si="2">SUM(C2:C9)</f>
        <v>30</v>
      </c>
      <c r="D11" s="52">
        <f t="shared" si="2"/>
        <v>271</v>
      </c>
      <c r="E11" s="52">
        <f t="shared" si="2"/>
        <v>305</v>
      </c>
      <c r="F11" s="53">
        <f>(B11-C11)/C11</f>
        <v>-0.2</v>
      </c>
      <c r="G11" s="53">
        <f>(D11-E11)/E11</f>
        <v>-0.11147540983606558</v>
      </c>
    </row>
    <row r="12" spans="1:7">
      <c r="A12" s="48"/>
      <c r="B12" s="48"/>
      <c r="C12" s="48"/>
      <c r="D12" s="48"/>
      <c r="E12" s="48"/>
      <c r="F12" s="54"/>
      <c r="G12" s="54"/>
    </row>
    <row r="13" spans="1:7">
      <c r="A13" s="47" t="s">
        <v>225</v>
      </c>
      <c r="B13" s="47" t="s">
        <v>0</v>
      </c>
      <c r="C13" s="47" t="s">
        <v>1</v>
      </c>
      <c r="D13" s="47" t="s">
        <v>2</v>
      </c>
      <c r="E13" s="47" t="s">
        <v>3</v>
      </c>
      <c r="F13" s="47" t="s">
        <v>4</v>
      </c>
      <c r="G13" s="47" t="s">
        <v>5</v>
      </c>
    </row>
    <row r="14" spans="1:7">
      <c r="A14" s="55" t="s">
        <v>107</v>
      </c>
      <c r="B14" s="44">
        <f>[1]Sheet1!$U$10</f>
        <v>112</v>
      </c>
      <c r="C14" s="44">
        <f>[2]Sheet1!$U$10</f>
        <v>168</v>
      </c>
      <c r="D14" s="44">
        <f>[1]Sheet1!$AA$10-[1]Sheet1!$W$10</f>
        <v>1134</v>
      </c>
      <c r="E14" s="44">
        <f>[2]Sheet1!$AA$10-[2]Sheet1!$W$10</f>
        <v>1478</v>
      </c>
      <c r="F14" s="56">
        <f>(B14-C14)/C14</f>
        <v>-0.33333333333333331</v>
      </c>
      <c r="G14" s="56">
        <f t="shared" ref="G14:G31" si="3">(D14-E14)/E14</f>
        <v>-0.2327469553450609</v>
      </c>
    </row>
    <row r="15" spans="1:7">
      <c r="A15" s="55" t="s">
        <v>6</v>
      </c>
      <c r="B15" s="44">
        <f>[1]Sheet1!$U$14</f>
        <v>2</v>
      </c>
      <c r="C15" s="44">
        <f>[2]Sheet1!$U$14</f>
        <v>1</v>
      </c>
      <c r="D15" s="44">
        <f>[1]Sheet1!$AA$14-[1]Sheet1!$W$14</f>
        <v>6</v>
      </c>
      <c r="E15" s="44">
        <f>[2]Sheet1!$AA$14-[2]Sheet1!$W$14</f>
        <v>13</v>
      </c>
      <c r="F15" s="56">
        <f t="shared" ref="F15:F31" si="4">(B15-C15)/C15</f>
        <v>1</v>
      </c>
      <c r="G15" s="56">
        <f t="shared" si="3"/>
        <v>-0.53846153846153844</v>
      </c>
    </row>
    <row r="16" spans="1:7">
      <c r="A16" s="55" t="s">
        <v>12</v>
      </c>
      <c r="B16" s="44">
        <f>[1]Sheet1!$U$16</f>
        <v>13</v>
      </c>
      <c r="C16" s="44">
        <f>[2]Sheet1!$U$16</f>
        <v>6</v>
      </c>
      <c r="D16" s="44">
        <f>[1]Sheet1!$AA$16-[1]Sheet1!$W$16</f>
        <v>83</v>
      </c>
      <c r="E16" s="44">
        <f>[2]Sheet1!$AA$16-[2]Sheet1!$W$16</f>
        <v>87</v>
      </c>
      <c r="F16" s="56">
        <f t="shared" si="4"/>
        <v>1.1666666666666667</v>
      </c>
      <c r="G16" s="56">
        <f t="shared" si="3"/>
        <v>-4.5977011494252873E-2</v>
      </c>
    </row>
    <row r="17" spans="1:7">
      <c r="A17" s="55" t="s">
        <v>108</v>
      </c>
      <c r="B17" s="44">
        <f>[1]Sheet1!$U$20</f>
        <v>98</v>
      </c>
      <c r="C17" s="44">
        <f>[2]Sheet1!$U$18</f>
        <v>171</v>
      </c>
      <c r="D17" s="44">
        <f>[1]Sheet1!$AA$20-[1]Sheet1!$W$20</f>
        <v>1021</v>
      </c>
      <c r="E17" s="44">
        <f>[2]Sheet1!$AA$18-[2]Sheet1!$W$18</f>
        <v>1284</v>
      </c>
      <c r="F17" s="56">
        <f t="shared" si="4"/>
        <v>-0.42690058479532161</v>
      </c>
      <c r="G17" s="56">
        <f t="shared" si="3"/>
        <v>-0.20482866043613707</v>
      </c>
    </row>
    <row r="18" spans="1:7">
      <c r="A18" s="55" t="s">
        <v>109</v>
      </c>
      <c r="B18" s="44">
        <f>[1]Sheet1!$U$22</f>
        <v>15</v>
      </c>
      <c r="C18" s="44">
        <f>[2]Sheet1!$U$20</f>
        <v>22</v>
      </c>
      <c r="D18" s="44">
        <f>[1]Sheet1!$AA$22-[1]Sheet1!$W$22</f>
        <v>156</v>
      </c>
      <c r="E18" s="44">
        <f>[2]Sheet1!$AA$20-[2]Sheet1!$W$20</f>
        <v>162</v>
      </c>
      <c r="F18" s="56">
        <f t="shared" si="4"/>
        <v>-0.31818181818181818</v>
      </c>
      <c r="G18" s="56">
        <f t="shared" si="3"/>
        <v>-3.7037037037037035E-2</v>
      </c>
    </row>
    <row r="19" spans="1:7">
      <c r="A19" s="55" t="s">
        <v>110</v>
      </c>
      <c r="B19" s="44">
        <f>[1]Sheet1!$U$24</f>
        <v>13</v>
      </c>
      <c r="C19" s="44">
        <f>[2]Sheet1!$U$22</f>
        <v>24</v>
      </c>
      <c r="D19" s="44">
        <f>[1]Sheet1!$AA$24-[1]Sheet1!$W$24</f>
        <v>158</v>
      </c>
      <c r="E19" s="44">
        <f>[2]Sheet1!$AA$22-[2]Sheet1!$W$22</f>
        <v>195</v>
      </c>
      <c r="F19" s="56">
        <f t="shared" si="4"/>
        <v>-0.45833333333333331</v>
      </c>
      <c r="G19" s="56">
        <f t="shared" si="3"/>
        <v>-0.18974358974358974</v>
      </c>
    </row>
    <row r="20" spans="1:7">
      <c r="A20" s="55" t="s">
        <v>111</v>
      </c>
      <c r="B20" s="44">
        <f>[1]Sheet1!$U$28</f>
        <v>68</v>
      </c>
      <c r="C20" s="44">
        <f>[2]Sheet1!$U$26</f>
        <v>116</v>
      </c>
      <c r="D20" s="44">
        <f>[1]Sheet1!$AA$28-[1]Sheet1!$W$28</f>
        <v>885</v>
      </c>
      <c r="E20" s="44">
        <f>[2]Sheet1!$AA$26-[2]Sheet1!$W$26</f>
        <v>1114</v>
      </c>
      <c r="F20" s="56">
        <f t="shared" si="4"/>
        <v>-0.41379310344827586</v>
      </c>
      <c r="G20" s="56">
        <f t="shared" si="3"/>
        <v>-0.20556552962298025</v>
      </c>
    </row>
    <row r="21" spans="1:7">
      <c r="A21" s="55" t="s">
        <v>116</v>
      </c>
      <c r="B21" s="44">
        <f>[1]Sheet1!$U$43</f>
        <v>7</v>
      </c>
      <c r="C21" s="44">
        <f>[2]Sheet1!$U$41</f>
        <v>4</v>
      </c>
      <c r="D21" s="44">
        <f>[1]Sheet1!$AA$43-[1]Sheet1!$W$43</f>
        <v>47</v>
      </c>
      <c r="E21" s="44">
        <f>[2]Sheet1!$AA$41-[2]Sheet1!$W$41</f>
        <v>82</v>
      </c>
      <c r="F21" s="56">
        <f t="shared" si="4"/>
        <v>0.75</v>
      </c>
      <c r="G21" s="56">
        <f t="shared" si="3"/>
        <v>-0.42682926829268292</v>
      </c>
    </row>
    <row r="22" spans="1:7">
      <c r="A22" s="55" t="s">
        <v>128</v>
      </c>
      <c r="B22" s="44">
        <f>[1]Sheet1!$U$87</f>
        <v>43</v>
      </c>
      <c r="C22" s="44">
        <f>[2]Sheet1!$U$81</f>
        <v>39</v>
      </c>
      <c r="D22" s="44">
        <f>[1]Sheet1!$AA$87-[1]Sheet1!$W$87</f>
        <v>376</v>
      </c>
      <c r="E22" s="44">
        <f>[2]Sheet1!$AA$81-[2]Sheet1!$W$81</f>
        <v>371</v>
      </c>
      <c r="F22" s="56">
        <f t="shared" si="4"/>
        <v>0.10256410256410256</v>
      </c>
      <c r="G22" s="56">
        <f t="shared" si="3"/>
        <v>1.3477088948787063E-2</v>
      </c>
    </row>
    <row r="23" spans="1:7">
      <c r="A23" s="55" t="s">
        <v>130</v>
      </c>
      <c r="B23" s="44">
        <f>[1]Sheet1!$U$91</f>
        <v>5</v>
      </c>
      <c r="C23" s="44">
        <f>[2]Sheet1!$U$85</f>
        <v>8</v>
      </c>
      <c r="D23" s="44">
        <f>[1]Sheet1!$AA$91-[1]Sheet1!$W$91</f>
        <v>43</v>
      </c>
      <c r="E23" s="44">
        <f>[2]Sheet1!$AA$85-[2]Sheet1!$W$85</f>
        <v>64</v>
      </c>
      <c r="F23" s="56">
        <f t="shared" si="4"/>
        <v>-0.375</v>
      </c>
      <c r="G23" s="56">
        <f t="shared" si="3"/>
        <v>-0.328125</v>
      </c>
    </row>
    <row r="24" spans="1:7">
      <c r="A24" s="55" t="s">
        <v>131</v>
      </c>
      <c r="B24" s="44">
        <f>[1]Sheet1!$U$93</f>
        <v>43</v>
      </c>
      <c r="C24" s="44">
        <f>[2]Sheet1!$U$87</f>
        <v>93</v>
      </c>
      <c r="D24" s="44">
        <f>[1]Sheet1!$AA$93-[1]Sheet1!$W$93</f>
        <v>553</v>
      </c>
      <c r="E24" s="44">
        <f>[2]Sheet1!$AA$87-[2]Sheet1!$W$87</f>
        <v>651</v>
      </c>
      <c r="F24" s="56">
        <f t="shared" si="4"/>
        <v>-0.5376344086021505</v>
      </c>
      <c r="G24" s="56">
        <f t="shared" si="3"/>
        <v>-0.15053763440860216</v>
      </c>
    </row>
    <row r="25" spans="1:7">
      <c r="A25" s="55" t="s">
        <v>138</v>
      </c>
      <c r="B25" s="9">
        <f>0</f>
        <v>0</v>
      </c>
      <c r="C25" s="9">
        <f>0</f>
        <v>0</v>
      </c>
      <c r="D25" s="9">
        <f>0</f>
        <v>0</v>
      </c>
      <c r="E25" s="44">
        <f>[2]Sheet1!$AA$89-[2]Sheet1!$W$89</f>
        <v>2</v>
      </c>
      <c r="F25" s="56"/>
      <c r="G25" s="56">
        <f t="shared" si="3"/>
        <v>-1</v>
      </c>
    </row>
    <row r="26" spans="1:7">
      <c r="A26" s="55" t="s">
        <v>132</v>
      </c>
      <c r="B26" s="44">
        <f>[1]Sheet1!$U$95</f>
        <v>32</v>
      </c>
      <c r="C26" s="44">
        <f>[2]Sheet1!$U$91</f>
        <v>46</v>
      </c>
      <c r="D26" s="44">
        <f>[1]Sheet1!$AA$95-[1]Sheet1!$W$95</f>
        <v>323</v>
      </c>
      <c r="E26" s="44">
        <f>[2]Sheet1!$AA$91-[2]Sheet1!$W$91</f>
        <v>432</v>
      </c>
      <c r="F26" s="56">
        <f t="shared" si="4"/>
        <v>-0.30434782608695654</v>
      </c>
      <c r="G26" s="56">
        <f t="shared" si="3"/>
        <v>-0.25231481481481483</v>
      </c>
    </row>
    <row r="27" spans="1:7">
      <c r="A27" s="55" t="s">
        <v>133</v>
      </c>
      <c r="B27" s="44">
        <f>[1]Sheet1!$U$97</f>
        <v>5</v>
      </c>
      <c r="C27" s="44">
        <f>[2]Sheet1!$U$93</f>
        <v>8</v>
      </c>
      <c r="D27" s="44">
        <f>[1]Sheet1!$AA$97-[1]Sheet1!$W$97</f>
        <v>41</v>
      </c>
      <c r="E27" s="44">
        <f>[2]Sheet1!$AA$93-[2]Sheet1!$W$93</f>
        <v>58</v>
      </c>
      <c r="F27" s="56">
        <f t="shared" si="4"/>
        <v>-0.375</v>
      </c>
      <c r="G27" s="56">
        <f t="shared" si="3"/>
        <v>-0.29310344827586204</v>
      </c>
    </row>
    <row r="28" spans="1:7">
      <c r="A28" s="55" t="s">
        <v>8</v>
      </c>
      <c r="B28" s="44">
        <f>[1]Sheet1!$U$63</f>
        <v>10</v>
      </c>
      <c r="C28" s="44">
        <f>[2]Sheet1!$U$59</f>
        <v>14</v>
      </c>
      <c r="D28" s="44">
        <f>[1]Sheet1!$AA$63-[1]Sheet1!$W$63</f>
        <v>80</v>
      </c>
      <c r="E28" s="44">
        <f>[2]Sheet1!$AA$59-[2]Sheet1!$W$59</f>
        <v>113</v>
      </c>
      <c r="F28" s="56">
        <f t="shared" si="4"/>
        <v>-0.2857142857142857</v>
      </c>
      <c r="G28" s="56">
        <f t="shared" si="3"/>
        <v>-0.29203539823008851</v>
      </c>
    </row>
    <row r="29" spans="1:7">
      <c r="A29" s="55" t="s">
        <v>123</v>
      </c>
      <c r="B29" s="44">
        <f>[1]Sheet1!$U$65</f>
        <v>1</v>
      </c>
      <c r="C29" s="9">
        <f>0</f>
        <v>0</v>
      </c>
      <c r="D29" s="44">
        <f>[1]Sheet1!$AA$65-0</f>
        <v>3</v>
      </c>
      <c r="E29" s="44">
        <f>[2]Sheet1!$AA$61-0</f>
        <v>4</v>
      </c>
      <c r="F29" s="56"/>
      <c r="G29" s="56">
        <f t="shared" si="3"/>
        <v>-0.25</v>
      </c>
    </row>
    <row r="30" spans="1:7">
      <c r="A30" s="55" t="s">
        <v>124</v>
      </c>
      <c r="B30" s="9">
        <f>0</f>
        <v>0</v>
      </c>
      <c r="C30" s="9">
        <f>0</f>
        <v>0</v>
      </c>
      <c r="D30" s="44">
        <f>[1]Sheet1!$AA$67-0</f>
        <v>4</v>
      </c>
      <c r="E30" s="9">
        <f>0</f>
        <v>0</v>
      </c>
      <c r="F30" s="56"/>
      <c r="G30" s="56"/>
    </row>
    <row r="31" spans="1:7">
      <c r="A31" s="55" t="s">
        <v>126</v>
      </c>
      <c r="B31" s="44">
        <f>[1]Sheet1!$U$79</f>
        <v>1</v>
      </c>
      <c r="C31" s="44">
        <f>[2]Sheet1!$U$73</f>
        <v>3</v>
      </c>
      <c r="D31" s="44">
        <f>[1]Sheet1!$AA$79-[1]Sheet1!$W$79</f>
        <v>15</v>
      </c>
      <c r="E31" s="44">
        <f>[2]Sheet1!$AA$73-0</f>
        <v>20</v>
      </c>
      <c r="F31" s="56">
        <f t="shared" si="4"/>
        <v>-0.66666666666666663</v>
      </c>
      <c r="G31" s="56">
        <f t="shared" si="3"/>
        <v>-0.25</v>
      </c>
    </row>
    <row r="32" spans="1:7">
      <c r="A32" s="55"/>
      <c r="B32" s="52"/>
      <c r="C32" s="52"/>
      <c r="D32" s="52"/>
      <c r="E32" s="52"/>
      <c r="F32" s="52"/>
      <c r="G32" s="52"/>
    </row>
    <row r="33" spans="1:7">
      <c r="A33" s="57" t="s">
        <v>103</v>
      </c>
      <c r="B33" s="52">
        <f>SUM(B14:B31)</f>
        <v>468</v>
      </c>
      <c r="C33" s="52">
        <f t="shared" ref="C33:E33" si="5">SUM(C14:C31)</f>
        <v>723</v>
      </c>
      <c r="D33" s="52">
        <f t="shared" si="5"/>
        <v>4928</v>
      </c>
      <c r="E33" s="52">
        <f t="shared" si="5"/>
        <v>6130</v>
      </c>
      <c r="F33" s="54">
        <f>(B33-C33)/C33</f>
        <v>-0.35269709543568467</v>
      </c>
      <c r="G33" s="54">
        <f>(D33-E33)/E33</f>
        <v>-0.19608482871125613</v>
      </c>
    </row>
    <row r="34" spans="1:7">
      <c r="A34" s="48"/>
      <c r="B34" s="48"/>
      <c r="C34" s="48"/>
      <c r="D34" s="48"/>
      <c r="E34" s="48"/>
      <c r="F34" s="58"/>
      <c r="G34" s="58"/>
    </row>
    <row r="35" spans="1:7">
      <c r="A35" s="47" t="s">
        <v>226</v>
      </c>
      <c r="B35" s="47" t="s">
        <v>0</v>
      </c>
      <c r="C35" s="47" t="s">
        <v>1</v>
      </c>
      <c r="D35" s="47" t="s">
        <v>2</v>
      </c>
      <c r="E35" s="47" t="s">
        <v>3</v>
      </c>
      <c r="F35" s="47" t="s">
        <v>4</v>
      </c>
      <c r="G35" s="47" t="s">
        <v>5</v>
      </c>
    </row>
    <row r="36" spans="1:7">
      <c r="A36" s="50" t="s">
        <v>13</v>
      </c>
      <c r="B36" s="44">
        <f>[1]Sheet1!$U$26</f>
        <v>4</v>
      </c>
      <c r="C36" s="9">
        <f>0</f>
        <v>0</v>
      </c>
      <c r="D36" s="44">
        <f>[1]Sheet1!$AA$26-[1]Sheet1!$W$26</f>
        <v>22</v>
      </c>
      <c r="E36" s="44">
        <f>[2]Sheet1!$AA$24-[2]Sheet1!$W$24</f>
        <v>13</v>
      </c>
      <c r="F36" s="56"/>
      <c r="G36" s="56">
        <f t="shared" ref="G36:G47" si="6">(D36-E36)/E36</f>
        <v>0.69230769230769229</v>
      </c>
    </row>
    <row r="37" spans="1:7">
      <c r="A37" s="50" t="s">
        <v>14</v>
      </c>
      <c r="B37" s="44">
        <f>[1]Sheet1!$U$30</f>
        <v>9</v>
      </c>
      <c r="C37" s="44">
        <f>[2]Sheet1!$U$28</f>
        <v>13</v>
      </c>
      <c r="D37" s="44">
        <f>[1]Sheet1!$AA$30-[1]Sheet1!$W$30</f>
        <v>135</v>
      </c>
      <c r="E37" s="44">
        <f>[2]Sheet1!$AA$28-[2]Sheet1!$W$28</f>
        <v>199</v>
      </c>
      <c r="F37" s="56">
        <f t="shared" ref="F37:F47" si="7">(B37-C37)/C37</f>
        <v>-0.30769230769230771</v>
      </c>
      <c r="G37" s="56">
        <f t="shared" si="6"/>
        <v>-0.32160804020100503</v>
      </c>
    </row>
    <row r="38" spans="1:7">
      <c r="A38" s="50" t="s">
        <v>112</v>
      </c>
      <c r="B38" s="44">
        <f>[1]Sheet1!$U$32</f>
        <v>36</v>
      </c>
      <c r="C38" s="44">
        <f>[2]Sheet1!$U$30</f>
        <v>32</v>
      </c>
      <c r="D38" s="44">
        <f>[1]Sheet1!$AA$32-[1]Sheet1!$W$32</f>
        <v>321</v>
      </c>
      <c r="E38" s="44">
        <f>[2]Sheet1!$AA$30-[2]Sheet1!$W$30</f>
        <v>444</v>
      </c>
      <c r="F38" s="56">
        <f t="shared" si="7"/>
        <v>0.125</v>
      </c>
      <c r="G38" s="56">
        <f t="shared" si="6"/>
        <v>-0.27702702702702703</v>
      </c>
    </row>
    <row r="39" spans="1:7">
      <c r="A39" s="50" t="s">
        <v>113</v>
      </c>
      <c r="B39" s="44">
        <f>[1]Sheet1!$U$37</f>
        <v>13</v>
      </c>
      <c r="C39" s="44">
        <f>[2]Sheet1!$U$32</f>
        <v>7</v>
      </c>
      <c r="D39" s="44">
        <f>[1]Sheet1!$AA$37-[1]Sheet1!$W$37</f>
        <v>136</v>
      </c>
      <c r="E39" s="44">
        <f>[2]Sheet1!$AA$32-[2]Sheet1!$W$32</f>
        <v>77</v>
      </c>
      <c r="F39" s="56">
        <f t="shared" si="7"/>
        <v>0.8571428571428571</v>
      </c>
      <c r="G39" s="56">
        <f t="shared" si="6"/>
        <v>0.76623376623376627</v>
      </c>
    </row>
    <row r="40" spans="1:7">
      <c r="A40" s="50" t="s">
        <v>114</v>
      </c>
      <c r="B40" s="44">
        <f>[1]Sheet1!$U$39</f>
        <v>54</v>
      </c>
      <c r="C40" s="44">
        <f>[2]Sheet1!$U$37</f>
        <v>44</v>
      </c>
      <c r="D40" s="44">
        <f>[1]Sheet1!$AA$39-[1]Sheet1!$W$39</f>
        <v>518</v>
      </c>
      <c r="E40" s="44">
        <f>[2]Sheet1!$AA$37-[2]Sheet1!$W$37</f>
        <v>544</v>
      </c>
      <c r="F40" s="56">
        <f t="shared" si="7"/>
        <v>0.22727272727272727</v>
      </c>
      <c r="G40" s="56">
        <f t="shared" si="6"/>
        <v>-4.779411764705882E-2</v>
      </c>
    </row>
    <row r="41" spans="1:7">
      <c r="A41" s="50" t="s">
        <v>115</v>
      </c>
      <c r="B41" s="44">
        <f>[1]Sheet1!$U$41</f>
        <v>26</v>
      </c>
      <c r="C41" s="44">
        <f>[2]Sheet1!$U$39</f>
        <v>27</v>
      </c>
      <c r="D41" s="44">
        <f>[1]Sheet1!$AA$41-[1]Sheet1!$W$41</f>
        <v>294</v>
      </c>
      <c r="E41" s="44">
        <f>[2]Sheet1!$AA$39-[2]Sheet1!$W$39</f>
        <v>372</v>
      </c>
      <c r="F41" s="56">
        <f t="shared" si="7"/>
        <v>-3.7037037037037035E-2</v>
      </c>
      <c r="G41" s="56">
        <f t="shared" si="6"/>
        <v>-0.20967741935483872</v>
      </c>
    </row>
    <row r="42" spans="1:7">
      <c r="A42" s="50" t="s">
        <v>136</v>
      </c>
      <c r="B42" s="9">
        <f>0</f>
        <v>0</v>
      </c>
      <c r="C42" s="9">
        <f>0</f>
        <v>0</v>
      </c>
      <c r="D42" s="44">
        <f>[1]Sheet1!$AA$51-0</f>
        <v>2</v>
      </c>
      <c r="E42" s="9">
        <f>0</f>
        <v>0</v>
      </c>
      <c r="F42" s="56"/>
      <c r="G42" s="56"/>
    </row>
    <row r="43" spans="1:7">
      <c r="A43" s="50" t="s">
        <v>16</v>
      </c>
      <c r="B43" s="44">
        <f>[1]Sheet1!$U$61</f>
        <v>5</v>
      </c>
      <c r="C43" s="44">
        <f>[2]Sheet1!$U$57</f>
        <v>4</v>
      </c>
      <c r="D43" s="44">
        <f>[1]Sheet1!$AA$61-[1]Sheet1!$W$61</f>
        <v>18</v>
      </c>
      <c r="E43" s="44">
        <f>[2]Sheet1!$AA$57-[2]Sheet1!$W$57</f>
        <v>29</v>
      </c>
      <c r="F43" s="56">
        <f t="shared" si="7"/>
        <v>0.25</v>
      </c>
      <c r="G43" s="56">
        <f t="shared" si="6"/>
        <v>-0.37931034482758619</v>
      </c>
    </row>
    <row r="44" spans="1:7">
      <c r="A44" s="50" t="s">
        <v>125</v>
      </c>
      <c r="B44" s="9">
        <f>0</f>
        <v>0</v>
      </c>
      <c r="C44" s="44">
        <f>[2]Sheet1!$U$65</f>
        <v>2</v>
      </c>
      <c r="D44" s="44">
        <f>[1]Sheet1!$AA$75-0</f>
        <v>12</v>
      </c>
      <c r="E44" s="44">
        <f>[2]Sheet1!$AA$65-0</f>
        <v>13</v>
      </c>
      <c r="F44" s="56">
        <f t="shared" si="7"/>
        <v>-1</v>
      </c>
      <c r="G44" s="56">
        <f t="shared" si="6"/>
        <v>-7.6923076923076927E-2</v>
      </c>
    </row>
    <row r="45" spans="1:7">
      <c r="A45" s="50" t="s">
        <v>9</v>
      </c>
      <c r="B45" s="44">
        <f>[1]Sheet1!$U$77</f>
        <v>3</v>
      </c>
      <c r="C45" s="9">
        <f>0</f>
        <v>0</v>
      </c>
      <c r="D45" s="44">
        <f>[1]Sheet1!$AA$77-[1]Sheet1!$W$77</f>
        <v>4</v>
      </c>
      <c r="E45" s="44">
        <f>[2]Sheet1!$AA$67-0</f>
        <v>2</v>
      </c>
      <c r="F45" s="56"/>
      <c r="G45" s="56">
        <f t="shared" si="6"/>
        <v>1</v>
      </c>
    </row>
    <row r="46" spans="1:7">
      <c r="A46" s="50" t="s">
        <v>135</v>
      </c>
      <c r="B46" s="44">
        <f>[1]Sheet1!$U$99</f>
        <v>12</v>
      </c>
      <c r="C46" s="44">
        <f>[2]Sheet1!$U$95</f>
        <v>23</v>
      </c>
      <c r="D46" s="44">
        <f>[1]Sheet1!$AA$99-[1]Sheet1!$W$99</f>
        <v>184</v>
      </c>
      <c r="E46" s="44">
        <f>[2]Sheet1!$AA$95-[2]Sheet1!$W$95</f>
        <v>251</v>
      </c>
      <c r="F46" s="56">
        <f t="shared" si="7"/>
        <v>-0.47826086956521741</v>
      </c>
      <c r="G46" s="56">
        <f t="shared" si="6"/>
        <v>-0.26693227091633465</v>
      </c>
    </row>
    <row r="47" spans="1:7">
      <c r="A47" s="50" t="s">
        <v>11</v>
      </c>
      <c r="B47" s="44">
        <f>[1]Sheet1!$U$101</f>
        <v>7</v>
      </c>
      <c r="C47" s="44">
        <f>[2]Sheet1!$U$97</f>
        <v>13</v>
      </c>
      <c r="D47" s="44">
        <f>[1]Sheet1!$AA$101-[1]Sheet1!$W$101</f>
        <v>68</v>
      </c>
      <c r="E47" s="44">
        <f>[2]Sheet1!$AA$97-[2]Sheet1!$W$97</f>
        <v>69</v>
      </c>
      <c r="F47" s="56">
        <f t="shared" si="7"/>
        <v>-0.46153846153846156</v>
      </c>
      <c r="G47" s="56">
        <f t="shared" si="6"/>
        <v>-1.4492753623188406E-2</v>
      </c>
    </row>
    <row r="48" spans="1:7">
      <c r="A48" s="50"/>
      <c r="B48" s="52"/>
      <c r="C48" s="52"/>
      <c r="D48" s="52"/>
      <c r="E48" s="52"/>
      <c r="F48" s="52"/>
      <c r="G48" s="52"/>
    </row>
    <row r="49" spans="1:7">
      <c r="A49" s="47" t="s">
        <v>103</v>
      </c>
      <c r="B49" s="52">
        <f>SUM(B36:B47)</f>
        <v>169</v>
      </c>
      <c r="C49" s="52">
        <f>SUM(C36:C47)</f>
        <v>165</v>
      </c>
      <c r="D49" s="52">
        <f>SUM(D36:D47)</f>
        <v>1714</v>
      </c>
      <c r="E49" s="52">
        <f>SUM(E36:E47)</f>
        <v>2013</v>
      </c>
      <c r="F49" s="54">
        <f>(B49-C49)/C49</f>
        <v>2.4242424242424242E-2</v>
      </c>
      <c r="G49" s="54">
        <f>(D49-E49)/E49</f>
        <v>-0.14853452558370592</v>
      </c>
    </row>
    <row r="50" spans="1:7">
      <c r="A50" s="48"/>
      <c r="B50" s="48"/>
      <c r="C50" s="48"/>
      <c r="D50" s="48"/>
      <c r="E50" s="48"/>
      <c r="F50" s="58"/>
      <c r="G50" s="58"/>
    </row>
    <row r="51" spans="1:7">
      <c r="A51" s="47" t="s">
        <v>145</v>
      </c>
      <c r="B51" s="47" t="s">
        <v>0</v>
      </c>
      <c r="C51" s="47" t="s">
        <v>1</v>
      </c>
      <c r="D51" s="47" t="s">
        <v>2</v>
      </c>
      <c r="E51" s="47" t="s">
        <v>3</v>
      </c>
      <c r="F51" s="47" t="s">
        <v>4</v>
      </c>
      <c r="G51" s="47" t="s">
        <v>5</v>
      </c>
    </row>
    <row r="52" spans="1:7">
      <c r="A52" s="50" t="s">
        <v>120</v>
      </c>
      <c r="B52" s="44">
        <f>[1]Sheet1!$U$53</f>
        <v>1</v>
      </c>
      <c r="C52" s="9">
        <f>0</f>
        <v>0</v>
      </c>
      <c r="D52" s="44">
        <f>[1]Sheet1!$AA$53-0</f>
        <v>5</v>
      </c>
      <c r="E52" s="44">
        <f>[2]Sheet1!$AA$49-0</f>
        <v>4</v>
      </c>
      <c r="F52" s="56"/>
      <c r="G52" s="56">
        <f t="shared" ref="G52:G59" si="8">(D52-E52)/E52</f>
        <v>0.25</v>
      </c>
    </row>
    <row r="53" spans="1:7">
      <c r="A53" s="50" t="s">
        <v>137</v>
      </c>
      <c r="B53" s="9">
        <f>0</f>
        <v>0</v>
      </c>
      <c r="C53" s="9">
        <f>0</f>
        <v>0</v>
      </c>
      <c r="D53" s="44">
        <f>[1]Sheet1!$AA$55-0</f>
        <v>2</v>
      </c>
      <c r="E53" s="44">
        <f>[2]Sheet1!$AA$51-0</f>
        <v>3</v>
      </c>
      <c r="F53" s="56"/>
      <c r="G53" s="56">
        <f t="shared" si="8"/>
        <v>-0.33333333333333331</v>
      </c>
    </row>
    <row r="54" spans="1:7">
      <c r="A54" s="50" t="s">
        <v>121</v>
      </c>
      <c r="B54" s="44">
        <f>[1]Sheet1!$U$57</f>
        <v>56</v>
      </c>
      <c r="C54" s="44">
        <f>[2]Sheet1!$U$53</f>
        <v>86</v>
      </c>
      <c r="D54" s="44">
        <f>[1]Sheet1!$AA$57-[1]Sheet1!$W$57</f>
        <v>556</v>
      </c>
      <c r="E54" s="44">
        <f>[2]Sheet1!$AA$53-[2]Sheet1!$W$53</f>
        <v>846</v>
      </c>
      <c r="F54" s="56">
        <f t="shared" ref="F54:F59" si="9">(B54-C54)/C54</f>
        <v>-0.34883720930232559</v>
      </c>
      <c r="G54" s="56">
        <f t="shared" si="8"/>
        <v>-0.34278959810874704</v>
      </c>
    </row>
    <row r="55" spans="1:7">
      <c r="A55" s="50" t="s">
        <v>140</v>
      </c>
      <c r="B55" s="9">
        <f>0</f>
        <v>0</v>
      </c>
      <c r="C55" s="9">
        <f>0</f>
        <v>0</v>
      </c>
      <c r="D55" s="9">
        <f>0</f>
        <v>0</v>
      </c>
      <c r="E55" s="9">
        <f>0</f>
        <v>0</v>
      </c>
      <c r="F55" s="56"/>
      <c r="G55" s="56"/>
    </row>
    <row r="56" spans="1:7">
      <c r="A56" s="50" t="s">
        <v>18</v>
      </c>
      <c r="B56" s="44">
        <f>[1]Sheet1!$U$12</f>
        <v>621</v>
      </c>
      <c r="C56" s="44">
        <f>[2]Sheet1!$U$12</f>
        <v>471</v>
      </c>
      <c r="D56" s="44">
        <f>[1]Sheet1!$AA$12-[1]Sheet1!$W$12</f>
        <v>5251</v>
      </c>
      <c r="E56" s="44">
        <f>[2]Sheet1!$AA$12-[2]Sheet1!$W$12</f>
        <v>4692</v>
      </c>
      <c r="F56" s="56">
        <f t="shared" si="9"/>
        <v>0.31847133757961782</v>
      </c>
      <c r="G56" s="56">
        <f t="shared" si="8"/>
        <v>0.11913895993179881</v>
      </c>
    </row>
    <row r="57" spans="1:7">
      <c r="A57" s="50" t="s">
        <v>134</v>
      </c>
      <c r="B57" s="9">
        <f>0</f>
        <v>0</v>
      </c>
      <c r="C57" s="9">
        <f>0</f>
        <v>0</v>
      </c>
      <c r="D57" s="9">
        <f>0</f>
        <v>0</v>
      </c>
      <c r="E57" s="9">
        <f>0</f>
        <v>0</v>
      </c>
      <c r="F57" s="56"/>
      <c r="G57" s="56"/>
    </row>
    <row r="58" spans="1:7">
      <c r="A58" s="50" t="s">
        <v>129</v>
      </c>
      <c r="B58" s="44">
        <f>[1]Sheet1!$U$89</f>
        <v>34</v>
      </c>
      <c r="C58" s="44">
        <f>[2]Sheet1!$U$83</f>
        <v>53</v>
      </c>
      <c r="D58" s="44">
        <f>[1]Sheet1!$AA$89-[1]Sheet1!$W$89</f>
        <v>452</v>
      </c>
      <c r="E58" s="44">
        <f>[2]Sheet1!$AA$83-[2]Sheet1!$W$83</f>
        <v>562</v>
      </c>
      <c r="F58" s="56">
        <f t="shared" si="9"/>
        <v>-0.35849056603773582</v>
      </c>
      <c r="G58" s="56">
        <f t="shared" si="8"/>
        <v>-0.19572953736654805</v>
      </c>
    </row>
    <row r="59" spans="1:7">
      <c r="A59" s="50" t="s">
        <v>17</v>
      </c>
      <c r="B59" s="44">
        <f>[1]Sheet1!$U$83</f>
        <v>13</v>
      </c>
      <c r="C59" s="44">
        <f>[2]Sheet1!$U$77</f>
        <v>14</v>
      </c>
      <c r="D59" s="44">
        <f>[1]Sheet1!$AA$83-[1]Sheet1!$W$83</f>
        <v>94</v>
      </c>
      <c r="E59" s="44">
        <f>[2]Sheet1!$AA$77-[2]Sheet1!$W$77</f>
        <v>102</v>
      </c>
      <c r="F59" s="56">
        <f t="shared" si="9"/>
        <v>-7.1428571428571425E-2</v>
      </c>
      <c r="G59" s="56">
        <f t="shared" si="8"/>
        <v>-7.8431372549019607E-2</v>
      </c>
    </row>
    <row r="60" spans="1:7">
      <c r="A60" s="50" t="s">
        <v>178</v>
      </c>
      <c r="B60" s="9">
        <f>0</f>
        <v>0</v>
      </c>
      <c r="C60" s="44">
        <f>0</f>
        <v>0</v>
      </c>
      <c r="D60" s="44">
        <f>[1]Sheet1!$AA$18-0</f>
        <v>4</v>
      </c>
      <c r="E60" s="44">
        <f>0</f>
        <v>0</v>
      </c>
      <c r="F60" s="56"/>
      <c r="G60" s="56"/>
    </row>
    <row r="61" spans="1:7">
      <c r="A61" s="50" t="s">
        <v>146</v>
      </c>
      <c r="B61" s="9">
        <f>0</f>
        <v>0</v>
      </c>
      <c r="C61" s="44">
        <f>0</f>
        <v>0</v>
      </c>
      <c r="D61" s="9">
        <f>0</f>
        <v>0</v>
      </c>
      <c r="E61" s="9">
        <f>0</f>
        <v>0</v>
      </c>
      <c r="F61" s="56"/>
      <c r="G61" s="56"/>
    </row>
    <row r="62" spans="1:7">
      <c r="A62" s="50"/>
      <c r="B62" s="52"/>
      <c r="C62" s="52"/>
      <c r="D62" s="52"/>
      <c r="E62" s="52"/>
      <c r="F62" s="52"/>
      <c r="G62" s="52"/>
    </row>
    <row r="63" spans="1:7">
      <c r="A63" s="47" t="s">
        <v>103</v>
      </c>
      <c r="B63" s="52">
        <f>SUM(B52:B61)</f>
        <v>725</v>
      </c>
      <c r="C63" s="52">
        <f>SUM(C52:C61)</f>
        <v>624</v>
      </c>
      <c r="D63" s="52">
        <f>SUM(D52:D61)</f>
        <v>6364</v>
      </c>
      <c r="E63" s="52">
        <f>SUM(E52:E61)</f>
        <v>6209</v>
      </c>
      <c r="F63" s="54">
        <f>(B63-C63)/C63</f>
        <v>0.16185897435897437</v>
      </c>
      <c r="G63" s="54">
        <f>(D63-E63)/E63</f>
        <v>2.4963762280560478E-2</v>
      </c>
    </row>
  </sheetData>
  <phoneticPr fontId="3" type="noConversion"/>
  <conditionalFormatting sqref="F2:G9 F3:F10 F14:G31 F36:G47">
    <cfRule type="cellIs" dxfId="39" priority="145" stopIfTrue="1" operator="greaterThan">
      <formula>0</formula>
    </cfRule>
    <cfRule type="cellIs" dxfId="38" priority="146" stopIfTrue="1" operator="lessThan">
      <formula>0</formula>
    </cfRule>
    <cfRule type="cellIs" dxfId="37" priority="147" stopIfTrue="1" operator="equal">
      <formula>0</formula>
    </cfRule>
  </conditionalFormatting>
  <conditionalFormatting sqref="G14:G31">
    <cfRule type="cellIs" dxfId="36" priority="148" stopIfTrue="1" operator="lessThan">
      <formula>0</formula>
    </cfRule>
    <cfRule type="cellIs" dxfId="35" priority="149" stopIfTrue="1" operator="greaterThan">
      <formula>0</formula>
    </cfRule>
  </conditionalFormatting>
  <conditionalFormatting sqref="G36:G47">
    <cfRule type="cellIs" dxfId="34" priority="150" stopIfTrue="1" operator="greaterThan">
      <formula>0</formula>
    </cfRule>
    <cfRule type="cellIs" dxfId="33" priority="151" stopIfTrue="1" operator="lessThan">
      <formula>0</formula>
    </cfRule>
  </conditionalFormatting>
  <conditionalFormatting sqref="F52:G61">
    <cfRule type="cellIs" dxfId="32" priority="28" stopIfTrue="1" operator="greaterThan">
      <formula>0</formula>
    </cfRule>
    <cfRule type="cellIs" dxfId="31" priority="29" stopIfTrue="1" operator="lessThan">
      <formula>0</formula>
    </cfRule>
    <cfRule type="cellIs" dxfId="30" priority="30" stopIfTrue="1" operator="equal">
      <formula>0</formula>
    </cfRule>
  </conditionalFormatting>
  <conditionalFormatting sqref="F53:G53">
    <cfRule type="cellIs" dxfId="29" priority="25" stopIfTrue="1" operator="greaterThan">
      <formula>0</formula>
    </cfRule>
    <cfRule type="cellIs" dxfId="28" priority="26" stopIfTrue="1" operator="lessThan">
      <formula>0</formula>
    </cfRule>
    <cfRule type="cellIs" dxfId="27" priority="27" stopIfTrue="1" operator="equal">
      <formula>0</formula>
    </cfRule>
  </conditionalFormatting>
  <conditionalFormatting sqref="F54:G54">
    <cfRule type="cellIs" dxfId="26" priority="22" stopIfTrue="1" operator="greaterThan">
      <formula>0</formula>
    </cfRule>
    <cfRule type="cellIs" dxfId="25" priority="23" stopIfTrue="1" operator="lessThan">
      <formula>0</formula>
    </cfRule>
    <cfRule type="cellIs" dxfId="24" priority="24" stopIfTrue="1" operator="equal">
      <formula>0</formula>
    </cfRule>
  </conditionalFormatting>
  <conditionalFormatting sqref="F55:G55">
    <cfRule type="cellIs" dxfId="23" priority="19" stopIfTrue="1" operator="greaterThan">
      <formula>0</formula>
    </cfRule>
    <cfRule type="cellIs" dxfId="22" priority="20" stopIfTrue="1" operator="lessThan">
      <formula>0</formula>
    </cfRule>
    <cfRule type="cellIs" dxfId="21" priority="21" stopIfTrue="1" operator="equal">
      <formula>0</formula>
    </cfRule>
  </conditionalFormatting>
  <conditionalFormatting sqref="F56:G56">
    <cfRule type="cellIs" dxfId="20" priority="16" stopIfTrue="1" operator="greaterThan">
      <formula>0</formula>
    </cfRule>
    <cfRule type="cellIs" dxfId="19" priority="17" stopIfTrue="1" operator="lessThan">
      <formula>0</formula>
    </cfRule>
    <cfRule type="cellIs" dxfId="18" priority="18" stopIfTrue="1" operator="equal">
      <formula>0</formula>
    </cfRule>
  </conditionalFormatting>
  <conditionalFormatting sqref="F57:G57">
    <cfRule type="cellIs" dxfId="17" priority="13" stopIfTrue="1" operator="greaterThan">
      <formula>0</formula>
    </cfRule>
    <cfRule type="cellIs" dxfId="16" priority="14" stopIfTrue="1" operator="lessThan">
      <formula>0</formula>
    </cfRule>
    <cfRule type="cellIs" dxfId="15" priority="15" stopIfTrue="1" operator="equal">
      <formula>0</formula>
    </cfRule>
  </conditionalFormatting>
  <conditionalFormatting sqref="F58:G58">
    <cfRule type="cellIs" dxfId="14" priority="10" stopIfTrue="1" operator="greaterThan">
      <formula>0</formula>
    </cfRule>
    <cfRule type="cellIs" dxfId="13" priority="11" stopIfTrue="1" operator="lessThan">
      <formula>0</formula>
    </cfRule>
    <cfRule type="cellIs" dxfId="12" priority="12" stopIfTrue="1" operator="equal">
      <formula>0</formula>
    </cfRule>
  </conditionalFormatting>
  <conditionalFormatting sqref="F59:G59">
    <cfRule type="cellIs" dxfId="11" priority="7" stopIfTrue="1" operator="greaterThan">
      <formula>0</formula>
    </cfRule>
    <cfRule type="cellIs" dxfId="10" priority="8" stopIfTrue="1" operator="lessThan">
      <formula>0</formula>
    </cfRule>
    <cfRule type="cellIs" dxfId="9" priority="9" stopIfTrue="1" operator="equal">
      <formula>0</formula>
    </cfRule>
  </conditionalFormatting>
  <conditionalFormatting sqref="F60:G60">
    <cfRule type="cellIs" dxfId="8" priority="4" stopIfTrue="1" operator="greaterThan">
      <formula>0</formula>
    </cfRule>
    <cfRule type="cellIs" dxfId="7" priority="5" stopIfTrue="1" operator="lessThan">
      <formula>0</formula>
    </cfRule>
    <cfRule type="cellIs" dxfId="6" priority="6" stopIfTrue="1" operator="equal">
      <formula>0</formula>
    </cfRule>
  </conditionalFormatting>
  <conditionalFormatting sqref="F61:G61">
    <cfRule type="cellIs" dxfId="5" priority="1" stopIfTrue="1" operator="greaterThan">
      <formula>0</formula>
    </cfRule>
    <cfRule type="cellIs" dxfId="4" priority="2" stopIfTrue="1" operator="lessThan">
      <formula>0</formula>
    </cfRule>
    <cfRule type="cellIs" dxfId="3" priority="3" stopIfTrue="1" operator="equal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sqref="A1:G20"/>
    </sheetView>
  </sheetViews>
  <sheetFormatPr defaultRowHeight="12.75"/>
  <cols>
    <col min="1" max="1" width="25.7109375" style="20" customWidth="1"/>
    <col min="2" max="2" width="11" style="20" customWidth="1"/>
    <col min="3" max="3" width="20.5703125" style="20" customWidth="1"/>
    <col min="4" max="5" width="9.140625" style="20"/>
    <col min="6" max="6" width="17.7109375" style="20" customWidth="1"/>
    <col min="7" max="7" width="12.85546875" style="20" customWidth="1"/>
    <col min="8" max="16384" width="9.140625" style="20"/>
  </cols>
  <sheetData>
    <row r="1" spans="1:7">
      <c r="A1" s="1" t="s">
        <v>227</v>
      </c>
      <c r="B1" s="1" t="s">
        <v>0</v>
      </c>
      <c r="C1" s="1" t="s">
        <v>30</v>
      </c>
      <c r="D1" s="1" t="s">
        <v>2</v>
      </c>
      <c r="E1" s="1" t="s">
        <v>3</v>
      </c>
      <c r="F1" s="2" t="s">
        <v>4</v>
      </c>
      <c r="G1" s="2" t="s">
        <v>5</v>
      </c>
    </row>
    <row r="2" spans="1:7">
      <c r="A2" s="16" t="s">
        <v>19</v>
      </c>
      <c r="B2" s="22">
        <v>172</v>
      </c>
      <c r="C2" s="22">
        <v>125</v>
      </c>
      <c r="D2" s="22">
        <v>1250</v>
      </c>
      <c r="E2" s="17">
        <v>702</v>
      </c>
      <c r="F2" s="31">
        <f>(B2-C2)/C2</f>
        <v>0.376</v>
      </c>
      <c r="G2" s="31">
        <f>(D2-E2)/E2</f>
        <v>0.78062678062678059</v>
      </c>
    </row>
    <row r="3" spans="1:7">
      <c r="A3" s="16" t="s">
        <v>20</v>
      </c>
      <c r="B3" s="22">
        <v>42</v>
      </c>
      <c r="C3" s="22">
        <v>34</v>
      </c>
      <c r="D3" s="22">
        <v>402</v>
      </c>
      <c r="E3" s="17">
        <v>242</v>
      </c>
      <c r="F3" s="31">
        <f t="shared" ref="F3:F20" si="0">(B3-C3)/C3</f>
        <v>0.23529411764705882</v>
      </c>
      <c r="G3" s="31">
        <f t="shared" ref="G3:G20" si="1">(D3-E3)/E3</f>
        <v>0.66115702479338845</v>
      </c>
    </row>
    <row r="4" spans="1:7">
      <c r="A4" s="16" t="s">
        <v>21</v>
      </c>
      <c r="B4" s="22">
        <v>238</v>
      </c>
      <c r="C4" s="22">
        <v>217</v>
      </c>
      <c r="D4" s="22">
        <v>2756</v>
      </c>
      <c r="E4" s="17">
        <v>1973</v>
      </c>
      <c r="F4" s="31">
        <f t="shared" si="0"/>
        <v>9.6774193548387094E-2</v>
      </c>
      <c r="G4" s="37">
        <f t="shared" si="1"/>
        <v>0.39685757729346172</v>
      </c>
    </row>
    <row r="5" spans="1:7">
      <c r="A5" s="16" t="s">
        <v>15</v>
      </c>
      <c r="B5" s="17">
        <v>2</v>
      </c>
      <c r="C5" s="17">
        <v>5</v>
      </c>
      <c r="D5" s="17">
        <v>33</v>
      </c>
      <c r="E5" s="17">
        <v>31</v>
      </c>
      <c r="F5" s="38">
        <f t="shared" si="0"/>
        <v>-0.6</v>
      </c>
      <c r="G5" s="37">
        <f t="shared" si="1"/>
        <v>6.4516129032258063E-2</v>
      </c>
    </row>
    <row r="6" spans="1:7">
      <c r="A6" s="16" t="s">
        <v>22</v>
      </c>
      <c r="B6" s="17">
        <v>29</v>
      </c>
      <c r="C6" s="17">
        <v>16</v>
      </c>
      <c r="D6" s="17">
        <v>249</v>
      </c>
      <c r="E6" s="17">
        <v>136</v>
      </c>
      <c r="F6" s="38">
        <f t="shared" si="0"/>
        <v>0.8125</v>
      </c>
      <c r="G6" s="37">
        <f t="shared" si="1"/>
        <v>0.83088235294117652</v>
      </c>
    </row>
    <row r="7" spans="1:7">
      <c r="A7" s="16" t="s">
        <v>23</v>
      </c>
      <c r="B7" s="17">
        <v>2</v>
      </c>
      <c r="C7" s="17">
        <v>0</v>
      </c>
      <c r="D7" s="17">
        <v>13</v>
      </c>
      <c r="E7" s="17">
        <v>5</v>
      </c>
      <c r="F7" s="31">
        <v>0</v>
      </c>
      <c r="G7" s="37">
        <f t="shared" si="1"/>
        <v>1.6</v>
      </c>
    </row>
    <row r="8" spans="1:7">
      <c r="A8" s="16" t="s">
        <v>32</v>
      </c>
      <c r="B8" s="17">
        <v>0</v>
      </c>
      <c r="C8" s="17">
        <v>0</v>
      </c>
      <c r="D8" s="17">
        <v>0</v>
      </c>
      <c r="E8" s="17">
        <v>0</v>
      </c>
      <c r="F8" s="31"/>
      <c r="G8" s="31"/>
    </row>
    <row r="9" spans="1:7">
      <c r="A9" s="16" t="s">
        <v>31</v>
      </c>
      <c r="B9" s="17">
        <v>0</v>
      </c>
      <c r="C9" s="17">
        <v>0</v>
      </c>
      <c r="D9" s="17">
        <v>0</v>
      </c>
      <c r="E9" s="17">
        <v>0</v>
      </c>
      <c r="F9" s="31"/>
      <c r="G9" s="31"/>
    </row>
    <row r="10" spans="1:7">
      <c r="A10" s="16" t="s">
        <v>24</v>
      </c>
      <c r="B10" s="17">
        <v>0</v>
      </c>
      <c r="C10" s="17">
        <v>0</v>
      </c>
      <c r="D10" s="17">
        <v>0</v>
      </c>
      <c r="E10" s="17">
        <v>0</v>
      </c>
      <c r="F10" s="31">
        <v>0</v>
      </c>
      <c r="G10" s="31">
        <v>0</v>
      </c>
    </row>
    <row r="11" spans="1:7">
      <c r="A11" s="16" t="s">
        <v>25</v>
      </c>
      <c r="B11" s="17">
        <v>253</v>
      </c>
      <c r="C11" s="17">
        <v>205</v>
      </c>
      <c r="D11" s="17">
        <v>2369</v>
      </c>
      <c r="E11" s="17">
        <v>751</v>
      </c>
      <c r="F11" s="38">
        <f t="shared" si="0"/>
        <v>0.23414634146341465</v>
      </c>
      <c r="G11" s="38">
        <f t="shared" si="1"/>
        <v>2.1544607190412783</v>
      </c>
    </row>
    <row r="12" spans="1:7">
      <c r="A12" s="16" t="s">
        <v>26</v>
      </c>
      <c r="B12" s="17">
        <v>0</v>
      </c>
      <c r="C12" s="17">
        <v>4</v>
      </c>
      <c r="D12" s="17">
        <v>20</v>
      </c>
      <c r="E12" s="17">
        <v>13</v>
      </c>
      <c r="F12" s="31">
        <f t="shared" si="0"/>
        <v>-1</v>
      </c>
      <c r="G12" s="31">
        <f t="shared" si="1"/>
        <v>0.53846153846153844</v>
      </c>
    </row>
    <row r="13" spans="1:7">
      <c r="A13" s="16" t="s">
        <v>27</v>
      </c>
      <c r="B13" s="17">
        <v>1</v>
      </c>
      <c r="C13" s="17">
        <v>0</v>
      </c>
      <c r="D13" s="17">
        <v>27</v>
      </c>
      <c r="E13" s="17">
        <v>0</v>
      </c>
      <c r="F13" s="31">
        <v>0</v>
      </c>
      <c r="G13" s="31">
        <v>0</v>
      </c>
    </row>
    <row r="14" spans="1:7">
      <c r="A14" s="16" t="s">
        <v>28</v>
      </c>
      <c r="B14" s="17">
        <v>6</v>
      </c>
      <c r="C14" s="17">
        <v>11</v>
      </c>
      <c r="D14" s="17">
        <v>44</v>
      </c>
      <c r="E14" s="17">
        <v>48</v>
      </c>
      <c r="F14" s="31">
        <f t="shared" si="0"/>
        <v>-0.45454545454545453</v>
      </c>
      <c r="G14" s="31">
        <f t="shared" si="1"/>
        <v>-8.3333333333333329E-2</v>
      </c>
    </row>
    <row r="15" spans="1:7">
      <c r="A15" s="16"/>
      <c r="B15" s="17"/>
      <c r="C15" s="17"/>
      <c r="D15" s="17"/>
      <c r="E15" s="17"/>
      <c r="F15" s="31"/>
      <c r="G15" s="31"/>
    </row>
    <row r="16" spans="1:7">
      <c r="A16" s="2" t="s">
        <v>103</v>
      </c>
      <c r="B16" s="21">
        <f>SUM(B2:B15)</f>
        <v>745</v>
      </c>
      <c r="C16" s="21">
        <f t="shared" ref="C16:E16" si="2">SUM(C2:C15)</f>
        <v>617</v>
      </c>
      <c r="D16" s="21">
        <f t="shared" si="2"/>
        <v>7163</v>
      </c>
      <c r="E16" s="21">
        <f t="shared" si="2"/>
        <v>3901</v>
      </c>
      <c r="F16" s="32">
        <f t="shared" si="0"/>
        <v>0.20745542949756887</v>
      </c>
      <c r="G16" s="32">
        <f t="shared" si="1"/>
        <v>0.83619584721866191</v>
      </c>
    </row>
    <row r="17" spans="1:8">
      <c r="A17" s="21"/>
      <c r="B17" s="21"/>
      <c r="C17" s="21"/>
      <c r="D17" s="21"/>
      <c r="E17" s="21"/>
      <c r="F17" s="32"/>
      <c r="G17" s="32"/>
    </row>
    <row r="18" spans="1:8">
      <c r="A18" s="16" t="s">
        <v>29</v>
      </c>
      <c r="B18" s="39">
        <v>5025</v>
      </c>
      <c r="C18" s="39">
        <v>3790</v>
      </c>
      <c r="D18" s="39">
        <v>52046</v>
      </c>
      <c r="E18" s="39">
        <v>24974</v>
      </c>
      <c r="F18" s="31">
        <f t="shared" si="0"/>
        <v>0.32585751978891819</v>
      </c>
      <c r="G18" s="31">
        <f t="shared" si="1"/>
        <v>1.0840073676623689</v>
      </c>
    </row>
    <row r="19" spans="1:8">
      <c r="A19" s="17"/>
      <c r="B19" s="39"/>
      <c r="C19" s="39"/>
      <c r="D19" s="39"/>
      <c r="E19" s="39"/>
      <c r="F19" s="31"/>
      <c r="G19" s="31"/>
    </row>
    <row r="20" spans="1:8">
      <c r="A20" s="16" t="s">
        <v>143</v>
      </c>
      <c r="B20" s="17">
        <v>837.5</v>
      </c>
      <c r="C20" s="17">
        <v>704</v>
      </c>
      <c r="D20" s="17">
        <v>8073.5</v>
      </c>
      <c r="E20" s="17">
        <v>4445.5</v>
      </c>
      <c r="F20" s="31">
        <f t="shared" si="0"/>
        <v>0.18963068181818182</v>
      </c>
      <c r="G20" s="31">
        <f t="shared" si="1"/>
        <v>0.8161061747834889</v>
      </c>
    </row>
    <row r="21" spans="1:8">
      <c r="A21" s="62"/>
      <c r="B21" s="62"/>
      <c r="C21" s="62"/>
      <c r="D21" s="62"/>
      <c r="E21" s="62"/>
      <c r="F21" s="63"/>
      <c r="G21" s="63"/>
    </row>
    <row r="22" spans="1:8">
      <c r="A22" s="64"/>
      <c r="B22" s="65"/>
      <c r="C22" s="65"/>
      <c r="D22" s="65"/>
      <c r="E22" s="65"/>
      <c r="F22" s="65"/>
      <c r="G22" s="65"/>
    </row>
    <row r="23" spans="1:8">
      <c r="A23" s="66"/>
      <c r="B23" s="3"/>
      <c r="C23" s="3"/>
      <c r="D23" s="3"/>
      <c r="E23" s="3"/>
      <c r="F23" s="3"/>
      <c r="G23" s="3"/>
    </row>
    <row r="24" spans="1:8">
      <c r="A24" s="66"/>
      <c r="B24" s="66"/>
      <c r="C24" s="66"/>
      <c r="D24" s="66"/>
      <c r="E24" s="66"/>
      <c r="F24" s="66"/>
      <c r="G24" s="66"/>
      <c r="H24" s="27"/>
    </row>
    <row r="25" spans="1:8">
      <c r="A25" s="62"/>
      <c r="B25" s="3"/>
      <c r="C25" s="3"/>
      <c r="D25" s="3"/>
      <c r="E25" s="3"/>
      <c r="F25" s="67"/>
      <c r="G25" s="67"/>
    </row>
    <row r="26" spans="1:8">
      <c r="A26" s="62"/>
      <c r="B26" s="3"/>
      <c r="C26" s="3"/>
      <c r="D26" s="3"/>
      <c r="E26" s="3"/>
      <c r="F26" s="67"/>
      <c r="G26" s="67"/>
    </row>
    <row r="27" spans="1:8">
      <c r="A27" s="62"/>
      <c r="B27" s="3"/>
      <c r="C27" s="3"/>
      <c r="D27" s="3"/>
      <c r="E27" s="3"/>
      <c r="F27" s="67"/>
      <c r="G27" s="67"/>
    </row>
    <row r="28" spans="1:8">
      <c r="A28" s="62"/>
      <c r="B28" s="3"/>
      <c r="C28" s="3"/>
      <c r="D28" s="3"/>
      <c r="E28" s="3"/>
      <c r="F28" s="67"/>
      <c r="G28" s="67"/>
    </row>
    <row r="29" spans="1:8">
      <c r="A29" s="62"/>
      <c r="B29" s="3"/>
      <c r="C29" s="3"/>
      <c r="D29" s="3"/>
      <c r="E29" s="3"/>
      <c r="F29" s="67"/>
      <c r="G29" s="67"/>
    </row>
    <row r="30" spans="1:8">
      <c r="A30" s="62"/>
      <c r="B30" s="3"/>
      <c r="C30" s="3"/>
      <c r="D30" s="3"/>
      <c r="E30" s="3"/>
      <c r="F30" s="67"/>
      <c r="G30" s="67"/>
    </row>
    <row r="31" spans="1:8">
      <c r="A31" s="62"/>
      <c r="B31" s="3"/>
      <c r="C31" s="3"/>
      <c r="D31" s="3"/>
      <c r="E31" s="3"/>
      <c r="F31" s="67"/>
      <c r="G31" s="67"/>
    </row>
    <row r="32" spans="1:8">
      <c r="A32" s="62"/>
      <c r="B32" s="3"/>
      <c r="C32" s="3"/>
      <c r="D32" s="3"/>
      <c r="E32" s="3"/>
      <c r="F32" s="67"/>
      <c r="G32" s="67"/>
    </row>
    <row r="33" spans="1:7">
      <c r="A33" s="62"/>
      <c r="B33" s="3"/>
      <c r="C33" s="3"/>
      <c r="D33" s="3"/>
      <c r="E33" s="3"/>
      <c r="F33" s="67"/>
      <c r="G33" s="67"/>
    </row>
    <row r="34" spans="1:7">
      <c r="A34" s="62"/>
      <c r="B34" s="3"/>
      <c r="C34" s="3"/>
      <c r="D34" s="3"/>
      <c r="E34" s="3"/>
      <c r="F34" s="67"/>
      <c r="G34" s="67"/>
    </row>
    <row r="35" spans="1:7">
      <c r="A35" s="62"/>
      <c r="B35" s="3"/>
      <c r="C35" s="3"/>
      <c r="D35" s="3"/>
      <c r="E35" s="3"/>
      <c r="F35" s="67"/>
      <c r="G35" s="67"/>
    </row>
    <row r="36" spans="1:7">
      <c r="A36" s="62"/>
      <c r="B36" s="3"/>
      <c r="C36" s="3"/>
      <c r="D36" s="3"/>
      <c r="E36" s="3"/>
      <c r="F36" s="67"/>
      <c r="G36" s="67"/>
    </row>
    <row r="37" spans="1:7">
      <c r="A37" s="62"/>
      <c r="B37" s="3"/>
      <c r="C37" s="3"/>
      <c r="D37" s="3"/>
      <c r="E37" s="3"/>
      <c r="F37" s="67"/>
      <c r="G37" s="67"/>
    </row>
    <row r="38" spans="1:7">
      <c r="A38" s="62"/>
      <c r="B38" s="3"/>
      <c r="C38" s="3"/>
      <c r="D38" s="3"/>
      <c r="E38" s="3"/>
      <c r="F38" s="67"/>
      <c r="G38" s="67"/>
    </row>
    <row r="39" spans="1:7">
      <c r="A39" s="62"/>
      <c r="B39" s="68"/>
      <c r="C39" s="3"/>
      <c r="D39" s="3"/>
      <c r="E39" s="3"/>
      <c r="F39" s="67"/>
      <c r="G39" s="67"/>
    </row>
    <row r="40" spans="1:7">
      <c r="A40" s="66"/>
      <c r="B40" s="3"/>
      <c r="C40" s="3"/>
      <c r="D40" s="3"/>
      <c r="E40" s="3"/>
      <c r="F40" s="67"/>
      <c r="G40" s="67"/>
    </row>
    <row r="41" spans="1:7">
      <c r="A41" s="66"/>
      <c r="B41" s="68"/>
      <c r="C41" s="3"/>
      <c r="D41" s="3"/>
      <c r="E41" s="3"/>
      <c r="F41" s="67"/>
      <c r="G41" s="67"/>
    </row>
    <row r="42" spans="1:7">
      <c r="A42" s="64"/>
      <c r="B42" s="65"/>
      <c r="C42" s="65"/>
      <c r="D42" s="65"/>
      <c r="E42" s="65"/>
      <c r="F42" s="65"/>
      <c r="G42" s="65"/>
    </row>
    <row r="43" spans="1:7">
      <c r="A43" s="27"/>
    </row>
    <row r="44" spans="1:7">
      <c r="A44" s="27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K43" sqref="K43"/>
    </sheetView>
  </sheetViews>
  <sheetFormatPr defaultRowHeight="12.75"/>
  <cols>
    <col min="1" max="1" width="24.28515625" style="20" bestFit="1" customWidth="1"/>
    <col min="2" max="2" width="10.85546875" style="20" bestFit="1" customWidth="1"/>
    <col min="3" max="3" width="20.140625" style="20" bestFit="1" customWidth="1"/>
    <col min="4" max="4" width="6" style="20" bestFit="1" customWidth="1"/>
    <col min="5" max="5" width="8.85546875" style="20" bestFit="1" customWidth="1"/>
    <col min="6" max="6" width="17.28515625" style="20" bestFit="1" customWidth="1"/>
    <col min="7" max="7" width="12.140625" style="20" bestFit="1" customWidth="1"/>
    <col min="8" max="16384" width="9.140625" style="20"/>
  </cols>
  <sheetData>
    <row r="1" spans="1:7">
      <c r="A1" s="2" t="s">
        <v>147</v>
      </c>
      <c r="B1" s="1" t="s">
        <v>0</v>
      </c>
      <c r="C1" s="1" t="s">
        <v>30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>
      <c r="A2" s="16" t="s">
        <v>186</v>
      </c>
      <c r="B2" s="9">
        <f>[8]Daffron!B33</f>
        <v>0</v>
      </c>
      <c r="C2" s="9"/>
      <c r="D2" s="9">
        <v>3</v>
      </c>
      <c r="E2" s="9"/>
      <c r="F2" s="9"/>
      <c r="G2" s="9"/>
    </row>
    <row r="3" spans="1:7">
      <c r="A3" s="16" t="s">
        <v>187</v>
      </c>
      <c r="B3" s="9">
        <f>[8]Daffron!C33</f>
        <v>0</v>
      </c>
      <c r="C3" s="9"/>
      <c r="D3" s="9"/>
      <c r="E3" s="9"/>
      <c r="F3" s="9"/>
      <c r="G3" s="9"/>
    </row>
    <row r="4" spans="1:7">
      <c r="A4" s="16" t="s">
        <v>188</v>
      </c>
      <c r="B4" s="9">
        <f>[8]Daffron!D33</f>
        <v>0</v>
      </c>
      <c r="C4" s="9"/>
      <c r="D4" s="9"/>
      <c r="E4" s="9"/>
      <c r="F4" s="9"/>
      <c r="G4" s="9"/>
    </row>
    <row r="5" spans="1:7">
      <c r="A5" s="16"/>
      <c r="B5" s="9"/>
      <c r="C5" s="9"/>
      <c r="D5" s="9"/>
      <c r="E5" s="9"/>
      <c r="F5" s="9"/>
      <c r="G5" s="9"/>
    </row>
    <row r="6" spans="1:7">
      <c r="A6" s="2" t="s">
        <v>103</v>
      </c>
      <c r="B6" s="26">
        <f>SUM(B2:B5)</f>
        <v>0</v>
      </c>
      <c r="C6" s="26">
        <f t="shared" ref="C6:E6" si="0">SUM(C2:C5)</f>
        <v>0</v>
      </c>
      <c r="D6" s="26">
        <f t="shared" si="0"/>
        <v>3</v>
      </c>
      <c r="E6" s="26">
        <f t="shared" si="0"/>
        <v>0</v>
      </c>
      <c r="F6" s="26"/>
      <c r="G6" s="26"/>
    </row>
    <row r="7" spans="1:7">
      <c r="A7" s="26"/>
      <c r="B7" s="9"/>
      <c r="C7" s="9"/>
      <c r="D7" s="9"/>
      <c r="E7" s="9"/>
      <c r="F7" s="9"/>
      <c r="G7" s="9"/>
    </row>
    <row r="8" spans="1:7">
      <c r="A8" s="1" t="s">
        <v>169</v>
      </c>
      <c r="B8" s="1" t="s">
        <v>0</v>
      </c>
      <c r="C8" s="1" t="s">
        <v>30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>
      <c r="A9" s="22" t="s">
        <v>189</v>
      </c>
      <c r="B9" s="9">
        <f>[8]Daffron!E33</f>
        <v>43</v>
      </c>
      <c r="C9" s="9">
        <v>95</v>
      </c>
      <c r="D9" s="9">
        <v>709</v>
      </c>
      <c r="E9" s="9">
        <v>814</v>
      </c>
      <c r="F9" s="45">
        <f>(B9-C9)/C9</f>
        <v>-0.54736842105263162</v>
      </c>
      <c r="G9" s="45">
        <f>(D9-E9)/E9</f>
        <v>-0.128992628992629</v>
      </c>
    </row>
    <row r="10" spans="1:7">
      <c r="A10" s="26"/>
      <c r="B10" s="9"/>
      <c r="C10" s="9"/>
      <c r="D10" s="9"/>
      <c r="E10" s="9"/>
      <c r="F10" s="45"/>
      <c r="G10" s="45"/>
    </row>
    <row r="11" spans="1:7">
      <c r="A11" s="1" t="s">
        <v>170</v>
      </c>
      <c r="B11" s="1" t="s">
        <v>0</v>
      </c>
      <c r="C11" s="1" t="s">
        <v>30</v>
      </c>
      <c r="D11" s="1" t="s">
        <v>2</v>
      </c>
      <c r="E11" s="1" t="s">
        <v>3</v>
      </c>
      <c r="F11" s="1" t="s">
        <v>4</v>
      </c>
      <c r="G11" s="1" t="s">
        <v>5</v>
      </c>
    </row>
    <row r="12" spans="1:7">
      <c r="A12" s="22" t="s">
        <v>28</v>
      </c>
      <c r="B12" s="9">
        <f>[8]Daffron!G33</f>
        <v>0</v>
      </c>
      <c r="C12" s="9"/>
      <c r="D12" s="9"/>
      <c r="E12" s="9"/>
      <c r="F12" s="9"/>
      <c r="G12" s="9"/>
    </row>
    <row r="13" spans="1:7">
      <c r="A13" s="22" t="s">
        <v>190</v>
      </c>
      <c r="B13" s="9">
        <f>[8]Daffron!H33</f>
        <v>0</v>
      </c>
      <c r="C13" s="9"/>
      <c r="D13" s="9"/>
      <c r="E13" s="9"/>
      <c r="F13" s="9"/>
      <c r="G13" s="9"/>
    </row>
    <row r="14" spans="1:7">
      <c r="A14" s="26"/>
      <c r="B14" s="9"/>
      <c r="C14" s="9"/>
      <c r="D14" s="9"/>
      <c r="E14" s="9"/>
      <c r="F14" s="9"/>
      <c r="G14" s="9"/>
    </row>
    <row r="15" spans="1:7">
      <c r="A15" s="1" t="s">
        <v>191</v>
      </c>
      <c r="B15" s="1" t="s">
        <v>0</v>
      </c>
      <c r="C15" s="1" t="s">
        <v>30</v>
      </c>
      <c r="D15" s="1" t="s">
        <v>2</v>
      </c>
      <c r="E15" s="1" t="s">
        <v>3</v>
      </c>
      <c r="F15" s="1" t="s">
        <v>4</v>
      </c>
      <c r="G15" s="1" t="s">
        <v>5</v>
      </c>
    </row>
    <row r="16" spans="1:7">
      <c r="A16" s="22" t="s">
        <v>192</v>
      </c>
      <c r="B16" s="9">
        <f>[8]Daffron!I33</f>
        <v>1075</v>
      </c>
      <c r="C16" s="9">
        <v>880</v>
      </c>
      <c r="D16" s="9">
        <v>10673</v>
      </c>
      <c r="E16" s="9">
        <v>15455</v>
      </c>
      <c r="F16" s="45">
        <f>(B16-C16)/C16</f>
        <v>0.22159090909090909</v>
      </c>
      <c r="G16" s="45">
        <f>(D16-E16)/E16</f>
        <v>-0.30941442898738275</v>
      </c>
    </row>
    <row r="17" spans="1:7">
      <c r="A17" s="22" t="s">
        <v>193</v>
      </c>
      <c r="B17" s="9">
        <f>[8]Daffron!J33</f>
        <v>1210</v>
      </c>
      <c r="C17" s="9">
        <v>1135</v>
      </c>
      <c r="D17" s="9">
        <v>2185</v>
      </c>
      <c r="E17" s="9">
        <v>8615</v>
      </c>
      <c r="F17" s="45">
        <f>(B17-C17)/C17</f>
        <v>6.6079295154185022E-2</v>
      </c>
      <c r="G17" s="45">
        <f>(D17-E17)/E17</f>
        <v>-0.74637260591990717</v>
      </c>
    </row>
    <row r="18" spans="1:7">
      <c r="A18" s="22" t="s">
        <v>194</v>
      </c>
      <c r="B18" s="9">
        <f>[8]Daffron!K33</f>
        <v>0</v>
      </c>
      <c r="C18" s="9"/>
      <c r="D18" s="9"/>
      <c r="E18" s="9"/>
      <c r="F18" s="45"/>
      <c r="G18" s="45"/>
    </row>
    <row r="19" spans="1:7">
      <c r="A19" s="22" t="s">
        <v>195</v>
      </c>
      <c r="B19" s="9">
        <f>[8]Daffron!M33</f>
        <v>0</v>
      </c>
      <c r="C19" s="9"/>
      <c r="D19" s="9"/>
      <c r="E19" s="9"/>
      <c r="F19" s="45"/>
      <c r="G19" s="45"/>
    </row>
    <row r="20" spans="1:7">
      <c r="A20" s="22" t="s">
        <v>196</v>
      </c>
      <c r="B20" s="9">
        <f>[8]Daffron!N33</f>
        <v>4165</v>
      </c>
      <c r="C20" s="9">
        <v>4855</v>
      </c>
      <c r="D20" s="9">
        <v>32565</v>
      </c>
      <c r="E20" s="9">
        <v>46570</v>
      </c>
      <c r="F20" s="45">
        <f>(B20-C20)/C20</f>
        <v>-0.14212152420185376</v>
      </c>
      <c r="G20" s="45">
        <f>(D20-E20)/E20</f>
        <v>-0.30073008374490012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sqref="A1:G33"/>
    </sheetView>
  </sheetViews>
  <sheetFormatPr defaultRowHeight="12.75"/>
  <cols>
    <col min="1" max="1" width="30.5703125" style="20" customWidth="1"/>
    <col min="2" max="2" width="12.85546875" style="20" customWidth="1"/>
    <col min="3" max="3" width="19.5703125" style="20" customWidth="1"/>
    <col min="4" max="5" width="9.140625" style="20"/>
    <col min="6" max="6" width="14.5703125" style="20" customWidth="1"/>
    <col min="7" max="7" width="12.140625" style="20" customWidth="1"/>
    <col min="8" max="16384" width="9.140625" style="20"/>
  </cols>
  <sheetData>
    <row r="1" spans="1:7">
      <c r="A1" s="2" t="s">
        <v>227</v>
      </c>
      <c r="B1" s="1" t="s">
        <v>0</v>
      </c>
      <c r="C1" s="1" t="s">
        <v>30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>
      <c r="A2" s="16" t="s">
        <v>152</v>
      </c>
      <c r="B2" s="22">
        <v>23</v>
      </c>
      <c r="C2" s="9" t="s">
        <v>185</v>
      </c>
      <c r="D2" s="9">
        <v>108</v>
      </c>
      <c r="E2" s="9" t="s">
        <v>185</v>
      </c>
      <c r="F2" s="9" t="s">
        <v>185</v>
      </c>
      <c r="G2" s="9" t="s">
        <v>185</v>
      </c>
    </row>
    <row r="3" spans="1:7">
      <c r="A3" s="16" t="s">
        <v>153</v>
      </c>
      <c r="B3" s="22">
        <v>22</v>
      </c>
      <c r="C3" s="9" t="s">
        <v>185</v>
      </c>
      <c r="D3" s="9">
        <v>133</v>
      </c>
      <c r="E3" s="9" t="s">
        <v>185</v>
      </c>
      <c r="F3" s="9" t="s">
        <v>185</v>
      </c>
      <c r="G3" s="9" t="s">
        <v>185</v>
      </c>
    </row>
    <row r="4" spans="1:7">
      <c r="A4" s="16" t="s">
        <v>154</v>
      </c>
      <c r="B4" s="22">
        <v>36</v>
      </c>
      <c r="C4" s="9" t="s">
        <v>185</v>
      </c>
      <c r="D4" s="9">
        <v>302</v>
      </c>
      <c r="E4" s="9" t="s">
        <v>185</v>
      </c>
      <c r="F4" s="9" t="s">
        <v>185</v>
      </c>
      <c r="G4" s="9" t="s">
        <v>185</v>
      </c>
    </row>
    <row r="5" spans="1:7">
      <c r="A5" s="16" t="s">
        <v>155</v>
      </c>
      <c r="B5" s="22">
        <v>54</v>
      </c>
      <c r="C5" s="9" t="s">
        <v>185</v>
      </c>
      <c r="D5" s="9">
        <v>773</v>
      </c>
      <c r="E5" s="9" t="s">
        <v>185</v>
      </c>
      <c r="F5" s="9" t="s">
        <v>185</v>
      </c>
      <c r="G5" s="9" t="s">
        <v>185</v>
      </c>
    </row>
    <row r="6" spans="1:7">
      <c r="A6" s="16" t="s">
        <v>156</v>
      </c>
      <c r="B6" s="22">
        <v>194</v>
      </c>
      <c r="C6" s="9" t="s">
        <v>185</v>
      </c>
      <c r="D6" s="9">
        <v>2711</v>
      </c>
      <c r="E6" s="9" t="s">
        <v>185</v>
      </c>
      <c r="F6" s="9" t="s">
        <v>185</v>
      </c>
      <c r="G6" s="9" t="s">
        <v>185</v>
      </c>
    </row>
    <row r="7" spans="1:7">
      <c r="A7" s="16" t="s">
        <v>157</v>
      </c>
      <c r="B7" s="22">
        <v>6</v>
      </c>
      <c r="C7" s="9" t="s">
        <v>185</v>
      </c>
      <c r="D7" s="9">
        <v>74</v>
      </c>
      <c r="E7" s="9" t="s">
        <v>185</v>
      </c>
      <c r="F7" s="9" t="s">
        <v>185</v>
      </c>
      <c r="G7" s="9" t="s">
        <v>185</v>
      </c>
    </row>
    <row r="8" spans="1:7">
      <c r="A8" s="16" t="s">
        <v>158</v>
      </c>
      <c r="B8" s="22">
        <v>83</v>
      </c>
      <c r="C8" s="9" t="s">
        <v>185</v>
      </c>
      <c r="D8" s="9">
        <v>809</v>
      </c>
      <c r="E8" s="9" t="s">
        <v>185</v>
      </c>
      <c r="F8" s="9" t="s">
        <v>185</v>
      </c>
      <c r="G8" s="9" t="s">
        <v>185</v>
      </c>
    </row>
    <row r="9" spans="1:7">
      <c r="A9" s="16" t="s">
        <v>147</v>
      </c>
      <c r="B9" s="22">
        <v>682</v>
      </c>
      <c r="C9" s="9" t="s">
        <v>185</v>
      </c>
      <c r="D9" s="9">
        <v>6973</v>
      </c>
      <c r="E9" s="9" t="s">
        <v>185</v>
      </c>
      <c r="F9" s="9" t="s">
        <v>185</v>
      </c>
      <c r="G9" s="9" t="s">
        <v>185</v>
      </c>
    </row>
    <row r="10" spans="1:7">
      <c r="A10" s="16" t="s">
        <v>159</v>
      </c>
      <c r="B10" s="22">
        <v>864</v>
      </c>
      <c r="C10" s="9" t="s">
        <v>185</v>
      </c>
      <c r="D10" s="9">
        <v>9227</v>
      </c>
      <c r="E10" s="9" t="s">
        <v>185</v>
      </c>
      <c r="F10" s="9" t="s">
        <v>185</v>
      </c>
      <c r="G10" s="9" t="s">
        <v>185</v>
      </c>
    </row>
    <row r="11" spans="1:7">
      <c r="A11" s="16" t="s">
        <v>160</v>
      </c>
      <c r="B11" s="22">
        <v>124</v>
      </c>
      <c r="C11" s="9" t="s">
        <v>185</v>
      </c>
      <c r="D11" s="9">
        <v>1380</v>
      </c>
      <c r="E11" s="9" t="s">
        <v>185</v>
      </c>
      <c r="F11" s="9" t="s">
        <v>185</v>
      </c>
      <c r="G11" s="9" t="s">
        <v>185</v>
      </c>
    </row>
    <row r="12" spans="1:7">
      <c r="A12" s="16" t="s">
        <v>161</v>
      </c>
      <c r="B12" s="22">
        <v>31</v>
      </c>
      <c r="C12" s="9" t="s">
        <v>185</v>
      </c>
      <c r="D12" s="9">
        <v>160</v>
      </c>
      <c r="E12" s="9" t="s">
        <v>185</v>
      </c>
      <c r="F12" s="9" t="s">
        <v>185</v>
      </c>
      <c r="G12" s="9" t="s">
        <v>185</v>
      </c>
    </row>
    <row r="13" spans="1:7">
      <c r="A13" s="16" t="s">
        <v>162</v>
      </c>
      <c r="B13" s="22">
        <v>43</v>
      </c>
      <c r="C13" s="9" t="s">
        <v>185</v>
      </c>
      <c r="D13" s="9">
        <v>294</v>
      </c>
      <c r="E13" s="9" t="s">
        <v>185</v>
      </c>
      <c r="F13" s="9" t="s">
        <v>185</v>
      </c>
      <c r="G13" s="9" t="s">
        <v>185</v>
      </c>
    </row>
    <row r="14" spans="1:7">
      <c r="A14" s="16" t="s">
        <v>163</v>
      </c>
      <c r="B14" s="22">
        <v>9</v>
      </c>
      <c r="C14" s="9" t="s">
        <v>185</v>
      </c>
      <c r="D14" s="9">
        <v>97</v>
      </c>
      <c r="E14" s="9" t="s">
        <v>185</v>
      </c>
      <c r="F14" s="9" t="s">
        <v>185</v>
      </c>
      <c r="G14" s="9" t="s">
        <v>185</v>
      </c>
    </row>
    <row r="15" spans="1:7">
      <c r="A15" s="16" t="s">
        <v>164</v>
      </c>
      <c r="B15" s="22">
        <v>29</v>
      </c>
      <c r="C15" s="9" t="s">
        <v>185</v>
      </c>
      <c r="D15" s="9">
        <v>237</v>
      </c>
      <c r="E15" s="9" t="s">
        <v>185</v>
      </c>
      <c r="F15" s="9" t="s">
        <v>185</v>
      </c>
      <c r="G15" s="9" t="s">
        <v>185</v>
      </c>
    </row>
    <row r="16" spans="1:7">
      <c r="A16" s="16" t="s">
        <v>165</v>
      </c>
      <c r="B16" s="22">
        <v>100</v>
      </c>
      <c r="C16" s="9" t="s">
        <v>185</v>
      </c>
      <c r="D16" s="9">
        <v>832</v>
      </c>
      <c r="E16" s="9" t="s">
        <v>185</v>
      </c>
      <c r="F16" s="9" t="s">
        <v>185</v>
      </c>
      <c r="G16" s="9" t="s">
        <v>185</v>
      </c>
    </row>
    <row r="17" spans="1:7">
      <c r="A17" s="16" t="s">
        <v>166</v>
      </c>
      <c r="B17" s="22">
        <v>8</v>
      </c>
      <c r="C17" s="9" t="s">
        <v>185</v>
      </c>
      <c r="D17" s="9">
        <v>68</v>
      </c>
      <c r="E17" s="9" t="s">
        <v>185</v>
      </c>
      <c r="F17" s="9" t="s">
        <v>185</v>
      </c>
      <c r="G17" s="9" t="s">
        <v>185</v>
      </c>
    </row>
    <row r="18" spans="1:7">
      <c r="A18" s="16" t="s">
        <v>167</v>
      </c>
      <c r="B18" s="22">
        <v>2</v>
      </c>
      <c r="C18" s="9" t="s">
        <v>185</v>
      </c>
      <c r="D18" s="9">
        <v>12</v>
      </c>
      <c r="E18" s="9" t="s">
        <v>185</v>
      </c>
      <c r="F18" s="9" t="s">
        <v>185</v>
      </c>
      <c r="G18" s="9" t="s">
        <v>185</v>
      </c>
    </row>
    <row r="19" spans="1:7">
      <c r="A19" s="16" t="s">
        <v>168</v>
      </c>
      <c r="B19" s="22">
        <v>377</v>
      </c>
      <c r="C19" s="9" t="s">
        <v>185</v>
      </c>
      <c r="D19" s="9">
        <v>2494</v>
      </c>
      <c r="E19" s="9" t="s">
        <v>185</v>
      </c>
      <c r="F19" s="9" t="s">
        <v>185</v>
      </c>
      <c r="G19" s="9" t="s">
        <v>185</v>
      </c>
    </row>
    <row r="20" spans="1:7">
      <c r="A20" s="16" t="s">
        <v>169</v>
      </c>
      <c r="B20" s="22">
        <v>31</v>
      </c>
      <c r="C20" s="9" t="s">
        <v>185</v>
      </c>
      <c r="D20" s="9">
        <v>339</v>
      </c>
      <c r="E20" s="9" t="s">
        <v>185</v>
      </c>
      <c r="F20" s="9" t="s">
        <v>185</v>
      </c>
      <c r="G20" s="9" t="s">
        <v>185</v>
      </c>
    </row>
    <row r="21" spans="1:7">
      <c r="A21" s="16" t="s">
        <v>170</v>
      </c>
      <c r="B21" s="22">
        <v>54</v>
      </c>
      <c r="C21" s="9" t="s">
        <v>185</v>
      </c>
      <c r="D21" s="9">
        <v>306</v>
      </c>
      <c r="E21" s="9" t="s">
        <v>185</v>
      </c>
      <c r="F21" s="9" t="s">
        <v>185</v>
      </c>
      <c r="G21" s="9" t="s">
        <v>185</v>
      </c>
    </row>
    <row r="22" spans="1:7">
      <c r="A22" s="16" t="s">
        <v>171</v>
      </c>
      <c r="B22" s="17">
        <v>0</v>
      </c>
      <c r="C22" s="9" t="s">
        <v>185</v>
      </c>
      <c r="D22" s="9">
        <v>10</v>
      </c>
      <c r="E22" s="9" t="s">
        <v>185</v>
      </c>
      <c r="F22" s="9" t="s">
        <v>185</v>
      </c>
      <c r="G22" s="9" t="s">
        <v>185</v>
      </c>
    </row>
    <row r="23" spans="1:7">
      <c r="A23" s="16" t="s">
        <v>172</v>
      </c>
      <c r="B23" s="22">
        <v>0</v>
      </c>
      <c r="C23" s="9" t="s">
        <v>185</v>
      </c>
      <c r="D23" s="9">
        <v>16</v>
      </c>
      <c r="E23" s="9" t="s">
        <v>185</v>
      </c>
      <c r="F23" s="9" t="s">
        <v>185</v>
      </c>
      <c r="G23" s="9" t="s">
        <v>185</v>
      </c>
    </row>
    <row r="24" spans="1:7">
      <c r="A24" s="16" t="s">
        <v>173</v>
      </c>
      <c r="B24" s="22">
        <v>0</v>
      </c>
      <c r="C24" s="9" t="s">
        <v>185</v>
      </c>
      <c r="D24" s="9">
        <v>0</v>
      </c>
      <c r="E24" s="9" t="s">
        <v>185</v>
      </c>
      <c r="F24" s="9" t="s">
        <v>185</v>
      </c>
      <c r="G24" s="9" t="s">
        <v>185</v>
      </c>
    </row>
    <row r="25" spans="1:7">
      <c r="A25" s="16" t="s">
        <v>174</v>
      </c>
      <c r="B25" s="22">
        <v>104</v>
      </c>
      <c r="C25" s="9" t="s">
        <v>185</v>
      </c>
      <c r="D25" s="9">
        <v>775</v>
      </c>
      <c r="E25" s="9" t="s">
        <v>185</v>
      </c>
      <c r="F25" s="9" t="s">
        <v>185</v>
      </c>
      <c r="G25" s="9" t="s">
        <v>185</v>
      </c>
    </row>
    <row r="26" spans="1:7">
      <c r="A26" s="16" t="s">
        <v>176</v>
      </c>
      <c r="B26" s="22">
        <v>1</v>
      </c>
      <c r="C26" s="9" t="s">
        <v>185</v>
      </c>
      <c r="D26" s="9">
        <v>74</v>
      </c>
      <c r="E26" s="9" t="s">
        <v>185</v>
      </c>
      <c r="F26" s="9" t="s">
        <v>185</v>
      </c>
      <c r="G26" s="9" t="s">
        <v>185</v>
      </c>
    </row>
    <row r="27" spans="1:7">
      <c r="A27" s="16" t="s">
        <v>181</v>
      </c>
      <c r="B27" s="22">
        <v>4040</v>
      </c>
      <c r="C27" s="9" t="s">
        <v>185</v>
      </c>
      <c r="D27" s="9">
        <v>39640</v>
      </c>
      <c r="E27" s="9" t="s">
        <v>185</v>
      </c>
      <c r="F27" s="9" t="s">
        <v>185</v>
      </c>
      <c r="G27" s="9" t="s">
        <v>185</v>
      </c>
    </row>
    <row r="28" spans="1:7">
      <c r="A28" s="16" t="s">
        <v>175</v>
      </c>
      <c r="B28" s="22">
        <v>43</v>
      </c>
      <c r="C28" s="9" t="s">
        <v>185</v>
      </c>
      <c r="D28" s="9">
        <v>271</v>
      </c>
      <c r="E28" s="9" t="s">
        <v>185</v>
      </c>
      <c r="F28" s="9" t="s">
        <v>185</v>
      </c>
      <c r="G28" s="9" t="s">
        <v>185</v>
      </c>
    </row>
    <row r="29" spans="1:7">
      <c r="A29" s="16" t="s">
        <v>179</v>
      </c>
      <c r="B29" s="22">
        <v>16</v>
      </c>
      <c r="C29" s="9" t="s">
        <v>185</v>
      </c>
      <c r="D29" s="9">
        <v>103</v>
      </c>
      <c r="E29" s="9" t="s">
        <v>185</v>
      </c>
      <c r="F29" s="9" t="s">
        <v>185</v>
      </c>
      <c r="G29" s="9" t="s">
        <v>185</v>
      </c>
    </row>
    <row r="30" spans="1:7">
      <c r="A30" s="16" t="s">
        <v>180</v>
      </c>
      <c r="B30" s="22">
        <v>25</v>
      </c>
      <c r="C30" s="9" t="s">
        <v>185</v>
      </c>
      <c r="D30" s="9">
        <v>253</v>
      </c>
      <c r="E30" s="9" t="s">
        <v>185</v>
      </c>
      <c r="F30" s="9" t="s">
        <v>185</v>
      </c>
      <c r="G30" s="9" t="s">
        <v>185</v>
      </c>
    </row>
    <row r="31" spans="1:7">
      <c r="A31" s="16" t="s">
        <v>177</v>
      </c>
      <c r="B31" s="23">
        <v>9702</v>
      </c>
      <c r="C31" s="9" t="s">
        <v>185</v>
      </c>
      <c r="D31" s="24">
        <v>97140</v>
      </c>
      <c r="E31" s="9" t="s">
        <v>185</v>
      </c>
      <c r="F31" s="9" t="s">
        <v>185</v>
      </c>
      <c r="G31" s="9" t="s">
        <v>185</v>
      </c>
    </row>
    <row r="32" spans="1:7">
      <c r="A32" s="76"/>
      <c r="B32" s="9"/>
      <c r="C32" s="9"/>
      <c r="D32" s="9"/>
      <c r="E32" s="9"/>
      <c r="F32" s="9"/>
      <c r="G32" s="9"/>
    </row>
    <row r="33" spans="1:7">
      <c r="A33" s="2" t="s">
        <v>103</v>
      </c>
      <c r="B33" s="25">
        <f>SUM(B2:B32)</f>
        <v>16703</v>
      </c>
      <c r="C33" s="26" t="s">
        <v>185</v>
      </c>
      <c r="D33" s="25">
        <f t="shared" ref="D33:E33" si="0">SUM(D2:D32)</f>
        <v>165611</v>
      </c>
      <c r="E33" s="25">
        <f t="shared" si="0"/>
        <v>0</v>
      </c>
      <c r="F33" s="26" t="s">
        <v>185</v>
      </c>
      <c r="G33" s="26" t="s">
        <v>185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A16" sqref="A16:G29"/>
    </sheetView>
  </sheetViews>
  <sheetFormatPr defaultRowHeight="12.75"/>
  <cols>
    <col min="1" max="1" width="47.140625" style="27" bestFit="1" customWidth="1"/>
    <col min="2" max="2" width="10.85546875" style="20" bestFit="1" customWidth="1"/>
    <col min="3" max="3" width="20.140625" style="20" bestFit="1" customWidth="1"/>
    <col min="4" max="4" width="12.42578125" style="20" customWidth="1"/>
    <col min="5" max="5" width="13" style="20" customWidth="1"/>
    <col min="6" max="6" width="17.28515625" style="20" bestFit="1" customWidth="1"/>
    <col min="7" max="7" width="12.140625" style="20" bestFit="1" customWidth="1"/>
    <col min="8" max="16384" width="9.140625" style="20"/>
  </cols>
  <sheetData>
    <row r="1" spans="1:7" s="27" customFormat="1">
      <c r="A1" s="1" t="s">
        <v>235</v>
      </c>
      <c r="B1" s="1" t="s">
        <v>0</v>
      </c>
      <c r="C1" s="1" t="s">
        <v>30</v>
      </c>
      <c r="D1" s="1" t="s">
        <v>2</v>
      </c>
      <c r="E1" s="1" t="s">
        <v>3</v>
      </c>
      <c r="F1" s="2" t="s">
        <v>4</v>
      </c>
      <c r="G1" s="2" t="s">
        <v>5</v>
      </c>
    </row>
    <row r="2" spans="1:7">
      <c r="A2" s="15" t="s">
        <v>97</v>
      </c>
      <c r="B2" s="4">
        <v>0</v>
      </c>
      <c r="C2" s="5">
        <v>64.790000000000006</v>
      </c>
      <c r="D2" s="4">
        <v>1155.9000000000001</v>
      </c>
      <c r="E2" s="5">
        <v>2978.82</v>
      </c>
      <c r="F2" s="6">
        <f>(B2-C2)/C2</f>
        <v>-1</v>
      </c>
      <c r="G2" s="6">
        <f>(D2-E2)/E2</f>
        <v>-0.61196044071142264</v>
      </c>
    </row>
    <row r="3" spans="1:7">
      <c r="A3" s="15">
        <v>2000</v>
      </c>
      <c r="B3" s="7">
        <v>11.23</v>
      </c>
      <c r="C3" s="5">
        <v>0</v>
      </c>
      <c r="D3" s="7">
        <v>2324.2800000000002</v>
      </c>
      <c r="E3" s="5">
        <v>2798.58</v>
      </c>
      <c r="F3" s="6"/>
      <c r="G3" s="6">
        <f t="shared" ref="G3:G14" si="0">(D3-E3)/E3</f>
        <v>-0.16947880710931965</v>
      </c>
    </row>
    <row r="4" spans="1:7">
      <c r="A4" s="15">
        <v>2001</v>
      </c>
      <c r="B4" s="7">
        <v>0</v>
      </c>
      <c r="C4" s="5">
        <v>0</v>
      </c>
      <c r="D4" s="7">
        <v>427.8</v>
      </c>
      <c r="E4" s="5">
        <v>534.84</v>
      </c>
      <c r="F4" s="6"/>
      <c r="G4" s="6">
        <f t="shared" si="0"/>
        <v>-0.20013461969934937</v>
      </c>
    </row>
    <row r="5" spans="1:7">
      <c r="A5" s="15">
        <v>2002</v>
      </c>
      <c r="B5" s="7">
        <v>0</v>
      </c>
      <c r="C5" s="5">
        <v>0</v>
      </c>
      <c r="D5" s="7">
        <v>0</v>
      </c>
      <c r="E5" s="5">
        <v>55.98</v>
      </c>
      <c r="F5" s="6"/>
      <c r="G5" s="6">
        <f t="shared" si="0"/>
        <v>-1</v>
      </c>
    </row>
    <row r="6" spans="1:7">
      <c r="A6" s="15">
        <v>2003</v>
      </c>
      <c r="B6" s="4">
        <v>0</v>
      </c>
      <c r="C6" s="5">
        <v>0</v>
      </c>
      <c r="D6" s="4">
        <v>535.11</v>
      </c>
      <c r="E6" s="5">
        <v>185.76</v>
      </c>
      <c r="F6" s="6"/>
      <c r="G6" s="6">
        <f t="shared" si="0"/>
        <v>1.880652454780362</v>
      </c>
    </row>
    <row r="7" spans="1:7">
      <c r="A7" s="15">
        <v>2004</v>
      </c>
      <c r="B7" s="4">
        <v>373.48</v>
      </c>
      <c r="C7" s="5">
        <v>0</v>
      </c>
      <c r="D7" s="4">
        <v>6021.39</v>
      </c>
      <c r="E7" s="5">
        <v>6896.68</v>
      </c>
      <c r="F7" s="6"/>
      <c r="G7" s="6">
        <f t="shared" si="0"/>
        <v>-0.12691468938677739</v>
      </c>
    </row>
    <row r="8" spans="1:7">
      <c r="A8" s="15">
        <v>2005</v>
      </c>
      <c r="B8" s="4">
        <v>956.7</v>
      </c>
      <c r="C8" s="5">
        <v>82.92</v>
      </c>
      <c r="D8" s="4">
        <v>7303.93</v>
      </c>
      <c r="E8" s="5">
        <v>6541.24</v>
      </c>
      <c r="F8" s="6">
        <f t="shared" ref="F8:F14" si="1">(B8-C8)/C8</f>
        <v>10.537626628075254</v>
      </c>
      <c r="G8" s="6">
        <f t="shared" si="0"/>
        <v>0.11659715894845633</v>
      </c>
    </row>
    <row r="9" spans="1:7">
      <c r="A9" s="15">
        <v>2006</v>
      </c>
      <c r="B9" s="4">
        <v>1138.7</v>
      </c>
      <c r="C9" s="5">
        <v>495.29</v>
      </c>
      <c r="D9" s="4">
        <v>14735.71</v>
      </c>
      <c r="E9" s="5">
        <v>23005.11</v>
      </c>
      <c r="F9" s="6">
        <f t="shared" si="1"/>
        <v>1.2990571180520505</v>
      </c>
      <c r="G9" s="6">
        <f t="shared" si="0"/>
        <v>-0.35945926796263966</v>
      </c>
    </row>
    <row r="10" spans="1:7">
      <c r="A10" s="15">
        <v>2007</v>
      </c>
      <c r="B10" s="4">
        <v>247.91</v>
      </c>
      <c r="C10" s="5">
        <v>297.42</v>
      </c>
      <c r="D10" s="4">
        <v>4216.16</v>
      </c>
      <c r="E10" s="5">
        <v>2489.63</v>
      </c>
      <c r="F10" s="6">
        <f t="shared" si="1"/>
        <v>-0.16646493174635202</v>
      </c>
      <c r="G10" s="6">
        <f t="shared" si="0"/>
        <v>0.69348859067411606</v>
      </c>
    </row>
    <row r="11" spans="1:7">
      <c r="A11" s="15">
        <v>2008</v>
      </c>
      <c r="B11" s="4">
        <v>3686.69</v>
      </c>
      <c r="C11" s="5">
        <v>0</v>
      </c>
      <c r="D11" s="4">
        <v>3890.13</v>
      </c>
      <c r="E11" s="5">
        <v>21.6</v>
      </c>
      <c r="F11" s="6"/>
      <c r="G11" s="6">
        <f t="shared" si="0"/>
        <v>179.0986111111111</v>
      </c>
    </row>
    <row r="12" spans="1:7">
      <c r="A12" s="15">
        <v>2009</v>
      </c>
      <c r="B12" s="4">
        <v>37.799999999999997</v>
      </c>
      <c r="C12" s="8" t="s">
        <v>185</v>
      </c>
      <c r="D12" s="4">
        <v>6175.71</v>
      </c>
      <c r="E12" s="8" t="s">
        <v>185</v>
      </c>
      <c r="F12" s="6"/>
      <c r="G12" s="6"/>
    </row>
    <row r="13" spans="1:7">
      <c r="A13" s="16"/>
      <c r="B13" s="7"/>
      <c r="C13" s="5"/>
      <c r="D13" s="7"/>
      <c r="E13" s="5"/>
      <c r="F13" s="6"/>
      <c r="G13" s="6"/>
    </row>
    <row r="14" spans="1:7" s="27" customFormat="1">
      <c r="A14" s="2" t="s">
        <v>103</v>
      </c>
      <c r="B14" s="28">
        <f>SUM(B2:B13)</f>
        <v>6452.51</v>
      </c>
      <c r="C14" s="29">
        <f>SUM(C2:C13)</f>
        <v>940.42000000000007</v>
      </c>
      <c r="D14" s="28">
        <v>40333.61</v>
      </c>
      <c r="E14" s="29">
        <v>44567.82</v>
      </c>
      <c r="F14" s="18">
        <f t="shared" si="1"/>
        <v>5.8613066502201141</v>
      </c>
      <c r="G14" s="18">
        <f t="shared" si="0"/>
        <v>-9.5005993113416787E-2</v>
      </c>
    </row>
    <row r="15" spans="1:7">
      <c r="A15" s="26"/>
      <c r="B15" s="26"/>
      <c r="C15" s="9"/>
      <c r="D15" s="9"/>
      <c r="E15" s="9"/>
      <c r="F15" s="9"/>
      <c r="G15" s="9"/>
    </row>
    <row r="16" spans="1:7">
      <c r="A16" s="1" t="s">
        <v>236</v>
      </c>
      <c r="B16" s="30" t="s">
        <v>0</v>
      </c>
      <c r="C16" s="1" t="s">
        <v>30</v>
      </c>
      <c r="D16" s="1" t="s">
        <v>2</v>
      </c>
      <c r="E16" s="1" t="s">
        <v>3</v>
      </c>
      <c r="F16" s="2" t="s">
        <v>4</v>
      </c>
      <c r="G16" s="2" t="s">
        <v>5</v>
      </c>
    </row>
    <row r="17" spans="1:7">
      <c r="A17" s="15" t="s">
        <v>97</v>
      </c>
      <c r="B17" s="10">
        <v>0</v>
      </c>
      <c r="C17" s="7">
        <v>216</v>
      </c>
      <c r="D17" s="11">
        <v>188.3</v>
      </c>
      <c r="E17" s="7">
        <v>1579.51</v>
      </c>
      <c r="F17" s="6">
        <f>(B17-C17)/C17</f>
        <v>-1</v>
      </c>
      <c r="G17" s="6">
        <f>(D17-E17)/E17</f>
        <v>-0.88078581332185302</v>
      </c>
    </row>
    <row r="18" spans="1:7">
      <c r="A18" s="15">
        <v>2000</v>
      </c>
      <c r="B18" s="7">
        <v>25</v>
      </c>
      <c r="C18" s="7">
        <v>0</v>
      </c>
      <c r="D18" s="7">
        <v>249.3</v>
      </c>
      <c r="E18" s="7">
        <v>619.78</v>
      </c>
      <c r="F18" s="6"/>
      <c r="G18" s="6">
        <f t="shared" ref="G18:G29" si="2">(D18-E18)/E18</f>
        <v>-0.5977604956597502</v>
      </c>
    </row>
    <row r="19" spans="1:7">
      <c r="A19" s="15">
        <v>2001</v>
      </c>
      <c r="B19" s="7">
        <v>0</v>
      </c>
      <c r="C19" s="7">
        <v>0</v>
      </c>
      <c r="D19" s="7">
        <v>1221.96</v>
      </c>
      <c r="E19" s="7">
        <v>1500.25</v>
      </c>
      <c r="F19" s="6"/>
      <c r="G19" s="6">
        <f t="shared" si="2"/>
        <v>-0.18549575070821528</v>
      </c>
    </row>
    <row r="20" spans="1:7">
      <c r="A20" s="15">
        <v>2002</v>
      </c>
      <c r="B20" s="4">
        <v>0</v>
      </c>
      <c r="C20" s="12">
        <v>0</v>
      </c>
      <c r="D20" s="4">
        <v>0</v>
      </c>
      <c r="E20" s="12">
        <v>0</v>
      </c>
      <c r="F20" s="6"/>
      <c r="G20" s="6"/>
    </row>
    <row r="21" spans="1:7">
      <c r="A21" s="15">
        <v>2003</v>
      </c>
      <c r="B21" s="4">
        <v>40</v>
      </c>
      <c r="C21" s="7">
        <v>20</v>
      </c>
      <c r="D21" s="4">
        <v>973.5</v>
      </c>
      <c r="E21" s="7">
        <v>899.46</v>
      </c>
      <c r="F21" s="6"/>
      <c r="G21" s="6">
        <f t="shared" si="2"/>
        <v>8.2316056300446888E-2</v>
      </c>
    </row>
    <row r="22" spans="1:7">
      <c r="A22" s="15">
        <v>2004</v>
      </c>
      <c r="B22" s="11">
        <v>135</v>
      </c>
      <c r="C22" s="7">
        <v>60</v>
      </c>
      <c r="D22" s="11">
        <v>4022.92</v>
      </c>
      <c r="E22" s="7">
        <v>5058.0200000000004</v>
      </c>
      <c r="F22" s="6">
        <f t="shared" ref="F22:F29" si="3">(B22-C22)/C22</f>
        <v>1.25</v>
      </c>
      <c r="G22" s="6">
        <f t="shared" si="2"/>
        <v>-0.20464529598538564</v>
      </c>
    </row>
    <row r="23" spans="1:7">
      <c r="A23" s="15">
        <v>2005</v>
      </c>
      <c r="B23" s="11">
        <v>703.08</v>
      </c>
      <c r="C23" s="7">
        <v>975.62</v>
      </c>
      <c r="D23" s="11">
        <v>6632.59</v>
      </c>
      <c r="E23" s="7">
        <v>5225.67</v>
      </c>
      <c r="F23" s="6">
        <f t="shared" si="3"/>
        <v>-0.27935056681904835</v>
      </c>
      <c r="G23" s="6">
        <f t="shared" si="2"/>
        <v>0.26923246205749696</v>
      </c>
    </row>
    <row r="24" spans="1:7">
      <c r="A24" s="15">
        <v>2006</v>
      </c>
      <c r="B24" s="7">
        <v>1223.4000000000001</v>
      </c>
      <c r="C24" s="7">
        <v>2095.8200000000002</v>
      </c>
      <c r="D24" s="7">
        <v>13954.65</v>
      </c>
      <c r="E24" s="7">
        <v>19366.8</v>
      </c>
      <c r="F24" s="6">
        <f t="shared" si="3"/>
        <v>-0.41626666412191887</v>
      </c>
      <c r="G24" s="6">
        <f t="shared" si="2"/>
        <v>-0.27945504678108929</v>
      </c>
    </row>
    <row r="25" spans="1:7">
      <c r="A25" s="15">
        <v>2007</v>
      </c>
      <c r="B25" s="7">
        <v>1408.46</v>
      </c>
      <c r="C25" s="11">
        <v>1483.46</v>
      </c>
      <c r="D25" s="7">
        <v>10133.41</v>
      </c>
      <c r="E25" s="11">
        <v>7840.42</v>
      </c>
      <c r="F25" s="6">
        <f t="shared" si="3"/>
        <v>-5.0557480484812532E-2</v>
      </c>
      <c r="G25" s="6">
        <f t="shared" si="2"/>
        <v>0.29245754691712939</v>
      </c>
    </row>
    <row r="26" spans="1:7">
      <c r="A26" s="15">
        <v>2008</v>
      </c>
      <c r="B26" s="7">
        <v>695.38</v>
      </c>
      <c r="C26" s="13">
        <v>60</v>
      </c>
      <c r="D26" s="7">
        <v>1825.92</v>
      </c>
      <c r="E26" s="11">
        <v>1035.52</v>
      </c>
      <c r="F26" s="6">
        <f t="shared" si="3"/>
        <v>10.589666666666666</v>
      </c>
      <c r="G26" s="6">
        <f t="shared" si="2"/>
        <v>0.76328800988875167</v>
      </c>
    </row>
    <row r="27" spans="1:7">
      <c r="A27" s="15">
        <v>2009</v>
      </c>
      <c r="B27" s="7">
        <v>832.26</v>
      </c>
      <c r="C27" s="8" t="s">
        <v>185</v>
      </c>
      <c r="D27" s="7">
        <v>3744.27</v>
      </c>
      <c r="E27" s="8" t="s">
        <v>185</v>
      </c>
      <c r="F27" s="6"/>
      <c r="G27" s="6"/>
    </row>
    <row r="28" spans="1:7">
      <c r="A28" s="16"/>
      <c r="B28" s="14"/>
      <c r="C28" s="7"/>
      <c r="D28" s="14"/>
      <c r="E28" s="7"/>
      <c r="F28" s="6"/>
      <c r="G28" s="6"/>
    </row>
    <row r="29" spans="1:7">
      <c r="A29" s="1" t="s">
        <v>103</v>
      </c>
      <c r="B29" s="28">
        <f>SUM(B17:B28)</f>
        <v>5062.58</v>
      </c>
      <c r="C29" s="28">
        <f t="shared" ref="C29:E29" si="4">SUM(C17:C28)</f>
        <v>4910.8999999999996</v>
      </c>
      <c r="D29" s="28">
        <f t="shared" si="4"/>
        <v>42946.82</v>
      </c>
      <c r="E29" s="28">
        <f t="shared" si="4"/>
        <v>43125.429999999993</v>
      </c>
      <c r="F29" s="19">
        <f t="shared" si="3"/>
        <v>3.088639556904036E-2</v>
      </c>
      <c r="G29" s="19">
        <f t="shared" si="2"/>
        <v>-4.1416398630690372E-3</v>
      </c>
    </row>
  </sheetData>
  <phoneticPr fontId="3" type="noConversion"/>
  <printOptions gridLines="1"/>
  <pageMargins left="0.75" right="0.75" top="1" bottom="1" header="0.5" footer="0.5"/>
  <pageSetup orientation="landscape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sqref="A1:G12"/>
    </sheetView>
  </sheetViews>
  <sheetFormatPr defaultRowHeight="12.75"/>
  <cols>
    <col min="1" max="1" width="32.140625" style="27" bestFit="1" customWidth="1"/>
    <col min="2" max="2" width="16.7109375" style="20" customWidth="1"/>
    <col min="3" max="3" width="20.140625" style="20" bestFit="1" customWidth="1"/>
    <col min="4" max="4" width="6" style="20" bestFit="1" customWidth="1"/>
    <col min="5" max="5" width="8.85546875" style="20" bestFit="1" customWidth="1"/>
    <col min="6" max="6" width="17.28515625" style="20" bestFit="1" customWidth="1"/>
    <col min="7" max="7" width="12.140625" style="20" bestFit="1" customWidth="1"/>
    <col min="8" max="16384" width="9.140625" style="20"/>
  </cols>
  <sheetData>
    <row r="1" spans="1:7" s="27" customFormat="1">
      <c r="A1" s="1" t="s">
        <v>33</v>
      </c>
      <c r="B1" s="1" t="s">
        <v>0</v>
      </c>
      <c r="C1" s="1" t="s">
        <v>30</v>
      </c>
      <c r="D1" s="1" t="s">
        <v>2</v>
      </c>
      <c r="E1" s="1" t="s">
        <v>3</v>
      </c>
      <c r="F1" s="2" t="s">
        <v>4</v>
      </c>
      <c r="G1" s="2" t="s">
        <v>5</v>
      </c>
    </row>
    <row r="2" spans="1:7">
      <c r="A2" s="15" t="s">
        <v>34</v>
      </c>
      <c r="B2" s="9">
        <v>1157</v>
      </c>
      <c r="C2" s="9">
        <v>1171</v>
      </c>
      <c r="D2" s="9">
        <f>B2+'[9]Sep Records'!D3</f>
        <v>10784</v>
      </c>
      <c r="E2" s="9">
        <f>C2+'[9]Sep Records'!E3</f>
        <v>11022</v>
      </c>
      <c r="F2" s="31">
        <f>(B2-C2)/C2</f>
        <v>-1.1955593509820665E-2</v>
      </c>
      <c r="G2" s="31">
        <f>(D2-E2)/E2</f>
        <v>-2.1593177281800036E-2</v>
      </c>
    </row>
    <row r="3" spans="1:7">
      <c r="A3" s="15" t="s">
        <v>35</v>
      </c>
      <c r="B3" s="9">
        <v>267</v>
      </c>
      <c r="C3" s="9">
        <v>250</v>
      </c>
      <c r="D3" s="9">
        <f>B3+'[9]Sep Records'!D4</f>
        <v>2285</v>
      </c>
      <c r="E3" s="9">
        <f>C3+'[9]Sep Records'!E4</f>
        <v>2076</v>
      </c>
      <c r="F3" s="31">
        <f t="shared" ref="F3:F12" si="0">(B3-C3)/C3</f>
        <v>6.8000000000000005E-2</v>
      </c>
      <c r="G3" s="31">
        <f t="shared" ref="G3:G12" si="1">(D3-E3)/E3</f>
        <v>0.10067437379576108</v>
      </c>
    </row>
    <row r="4" spans="1:7">
      <c r="A4" s="15" t="s">
        <v>36</v>
      </c>
      <c r="B4" s="9">
        <v>3045</v>
      </c>
      <c r="C4" s="9">
        <v>3319</v>
      </c>
      <c r="D4" s="9">
        <f>B4+'[9]Sep Records'!D5</f>
        <v>34407</v>
      </c>
      <c r="E4" s="9">
        <f>C4+'[9]Sep Records'!E5</f>
        <v>31397</v>
      </c>
      <c r="F4" s="31">
        <f t="shared" si="0"/>
        <v>-8.2554986441699313E-2</v>
      </c>
      <c r="G4" s="31">
        <f t="shared" si="1"/>
        <v>9.586903207312801E-2</v>
      </c>
    </row>
    <row r="5" spans="1:7">
      <c r="A5" s="15" t="s">
        <v>37</v>
      </c>
      <c r="B5" s="9">
        <v>230</v>
      </c>
      <c r="C5" s="9">
        <v>196</v>
      </c>
      <c r="D5" s="9">
        <f>B5+'[9]Sep Records'!D6</f>
        <v>3012</v>
      </c>
      <c r="E5" s="9">
        <f>C5+'[9]Sep Records'!E6</f>
        <v>3452</v>
      </c>
      <c r="F5" s="31">
        <f t="shared" si="0"/>
        <v>0.17346938775510204</v>
      </c>
      <c r="G5" s="31">
        <f t="shared" si="1"/>
        <v>-0.12746234067207415</v>
      </c>
    </row>
    <row r="6" spans="1:7">
      <c r="A6" s="15" t="s">
        <v>38</v>
      </c>
      <c r="B6" s="9">
        <v>18</v>
      </c>
      <c r="C6" s="9">
        <v>7</v>
      </c>
      <c r="D6" s="9">
        <f>B6+'[9]Sep Records'!D7</f>
        <v>108</v>
      </c>
      <c r="E6" s="9">
        <f>C6+'[9]Sep Records'!E7</f>
        <v>125</v>
      </c>
      <c r="F6" s="31">
        <f t="shared" si="0"/>
        <v>1.5714285714285714</v>
      </c>
      <c r="G6" s="31">
        <f t="shared" si="1"/>
        <v>-0.13600000000000001</v>
      </c>
    </row>
    <row r="7" spans="1:7">
      <c r="A7" s="15" t="s">
        <v>39</v>
      </c>
      <c r="B7" s="9">
        <v>59</v>
      </c>
      <c r="C7" s="9">
        <v>98</v>
      </c>
      <c r="D7" s="9">
        <f>B7+'[9]Sep Records'!D8</f>
        <v>892</v>
      </c>
      <c r="E7" s="9">
        <f>C7+'[9]Sep Records'!E8</f>
        <v>922</v>
      </c>
      <c r="F7" s="31">
        <f t="shared" si="0"/>
        <v>-0.39795918367346939</v>
      </c>
      <c r="G7" s="31">
        <f t="shared" si="1"/>
        <v>-3.2537960954446853E-2</v>
      </c>
    </row>
    <row r="8" spans="1:7">
      <c r="A8" s="15" t="s">
        <v>40</v>
      </c>
      <c r="B8" s="9">
        <v>0</v>
      </c>
      <c r="C8" s="9">
        <v>1</v>
      </c>
      <c r="D8" s="9">
        <f>B8+'[9]Sep Records'!D9</f>
        <v>20</v>
      </c>
      <c r="E8" s="9">
        <f>C8+'[9]Sep Records'!E9</f>
        <v>16</v>
      </c>
      <c r="F8" s="31">
        <v>0</v>
      </c>
      <c r="G8" s="31">
        <f t="shared" si="1"/>
        <v>0.25</v>
      </c>
    </row>
    <row r="9" spans="1:7">
      <c r="A9" s="15" t="s">
        <v>104</v>
      </c>
      <c r="B9" s="9">
        <v>132</v>
      </c>
      <c r="C9" s="9">
        <v>144</v>
      </c>
      <c r="D9" s="9">
        <f>B9+'[9]Sep Records'!D10</f>
        <v>1184</v>
      </c>
      <c r="E9" s="9">
        <f>C9+'[9]Sep Records'!E10</f>
        <v>1242</v>
      </c>
      <c r="F9" s="31">
        <f t="shared" si="0"/>
        <v>-8.3333333333333329E-2</v>
      </c>
      <c r="G9" s="31">
        <f t="shared" si="1"/>
        <v>-4.6698872785829307E-2</v>
      </c>
    </row>
    <row r="10" spans="1:7">
      <c r="A10" s="15" t="s">
        <v>139</v>
      </c>
      <c r="B10" s="9">
        <v>186</v>
      </c>
      <c r="C10" s="9">
        <v>181</v>
      </c>
      <c r="D10" s="9">
        <f>B10+'[9]Sep Records'!D11</f>
        <v>1617</v>
      </c>
      <c r="E10" s="9">
        <f>C10+'[9]Sep Records'!E11</f>
        <v>1512</v>
      </c>
      <c r="F10" s="31">
        <f t="shared" si="0"/>
        <v>2.7624309392265192E-2</v>
      </c>
      <c r="G10" s="31">
        <f t="shared" si="1"/>
        <v>6.9444444444444448E-2</v>
      </c>
    </row>
    <row r="11" spans="1:7">
      <c r="A11" s="21"/>
      <c r="B11" s="9"/>
      <c r="C11" s="9"/>
      <c r="D11" s="9"/>
      <c r="E11" s="9"/>
      <c r="F11" s="31"/>
      <c r="G11" s="31"/>
    </row>
    <row r="12" spans="1:7">
      <c r="A12" s="1" t="s">
        <v>103</v>
      </c>
      <c r="B12" s="26">
        <f>SUM(B2:B11)</f>
        <v>5094</v>
      </c>
      <c r="C12" s="26">
        <f t="shared" ref="C12:E12" si="2">SUM(C2:C11)</f>
        <v>5367</v>
      </c>
      <c r="D12" s="26">
        <f t="shared" si="2"/>
        <v>54309</v>
      </c>
      <c r="E12" s="26">
        <f t="shared" si="2"/>
        <v>51764</v>
      </c>
      <c r="F12" s="32">
        <f t="shared" si="0"/>
        <v>-5.0866405813303518E-2</v>
      </c>
      <c r="G12" s="32">
        <f t="shared" si="1"/>
        <v>4.9165443165134069E-2</v>
      </c>
    </row>
    <row r="13" spans="1:7">
      <c r="A13" s="66"/>
      <c r="B13" s="3"/>
      <c r="C13" s="3"/>
      <c r="D13" s="3"/>
      <c r="E13" s="3"/>
      <c r="F13" s="70"/>
      <c r="G13" s="70"/>
    </row>
    <row r="14" spans="1:7">
      <c r="A14" s="66"/>
      <c r="B14" s="3"/>
      <c r="C14" s="3"/>
      <c r="D14" s="3"/>
      <c r="E14" s="3"/>
      <c r="F14" s="3"/>
      <c r="G14" s="3"/>
    </row>
    <row r="15" spans="1:7">
      <c r="A15" s="66"/>
      <c r="B15" s="3"/>
      <c r="C15" s="3"/>
      <c r="D15" s="3"/>
      <c r="E15" s="3"/>
      <c r="F15" s="3"/>
      <c r="G15" s="3"/>
    </row>
    <row r="16" spans="1:7" s="27" customFormat="1">
      <c r="A16" s="66"/>
      <c r="B16" s="66"/>
      <c r="C16" s="66"/>
      <c r="D16" s="66"/>
      <c r="E16" s="66"/>
      <c r="F16" s="66"/>
      <c r="G16" s="66"/>
    </row>
    <row r="17" spans="1:8">
      <c r="A17" s="62"/>
      <c r="B17" s="3"/>
      <c r="C17" s="3"/>
      <c r="D17" s="3"/>
      <c r="E17" s="3"/>
      <c r="F17" s="70"/>
      <c r="G17" s="70"/>
    </row>
    <row r="18" spans="1:8">
      <c r="A18" s="62"/>
      <c r="B18" s="3"/>
      <c r="C18" s="3"/>
      <c r="D18" s="3"/>
      <c r="E18" s="3"/>
      <c r="F18" s="70"/>
      <c r="G18" s="70"/>
    </row>
    <row r="19" spans="1:8">
      <c r="A19" s="62"/>
      <c r="B19" s="3"/>
      <c r="C19" s="3"/>
      <c r="D19" s="3"/>
      <c r="E19" s="3"/>
      <c r="F19" s="70"/>
      <c r="G19" s="70"/>
    </row>
    <row r="20" spans="1:8">
      <c r="A20" s="62"/>
      <c r="B20" s="3"/>
      <c r="C20" s="3"/>
      <c r="D20" s="3"/>
      <c r="E20" s="3"/>
      <c r="F20" s="70"/>
      <c r="G20" s="70"/>
    </row>
    <row r="21" spans="1:8">
      <c r="A21" s="62"/>
      <c r="B21" s="3"/>
      <c r="C21" s="3"/>
      <c r="D21" s="3"/>
      <c r="E21" s="3"/>
      <c r="F21" s="70"/>
      <c r="G21" s="70"/>
    </row>
    <row r="22" spans="1:8">
      <c r="A22" s="62"/>
      <c r="B22" s="3"/>
      <c r="C22" s="3"/>
      <c r="D22" s="3"/>
      <c r="E22" s="3"/>
      <c r="F22" s="70"/>
      <c r="G22" s="70"/>
    </row>
    <row r="23" spans="1:8">
      <c r="A23" s="62"/>
      <c r="B23" s="3"/>
      <c r="C23" s="3"/>
      <c r="D23" s="3"/>
      <c r="E23" s="3"/>
      <c r="F23" s="70"/>
      <c r="G23" s="70"/>
    </row>
    <row r="24" spans="1:8">
      <c r="A24" s="62"/>
      <c r="B24" s="3"/>
      <c r="C24" s="3"/>
      <c r="D24" s="3"/>
      <c r="E24" s="3"/>
      <c r="F24" s="70"/>
      <c r="G24" s="70"/>
    </row>
    <row r="25" spans="1:8">
      <c r="A25" s="66"/>
      <c r="B25" s="3"/>
      <c r="C25" s="3"/>
      <c r="D25" s="3"/>
      <c r="E25" s="3"/>
      <c r="F25" s="3"/>
      <c r="G25" s="3"/>
    </row>
    <row r="27" spans="1:8">
      <c r="A27" s="33"/>
      <c r="B27" s="34"/>
      <c r="C27" s="34"/>
      <c r="D27" s="34"/>
      <c r="E27" s="34"/>
      <c r="F27" s="34"/>
      <c r="G27" s="34"/>
      <c r="H27" s="34"/>
    </row>
    <row r="28" spans="1:8">
      <c r="A28" s="33"/>
      <c r="B28" s="33"/>
      <c r="C28" s="33"/>
      <c r="D28" s="33"/>
      <c r="E28" s="33"/>
      <c r="F28" s="33"/>
      <c r="G28" s="33"/>
      <c r="H28" s="34"/>
    </row>
    <row r="29" spans="1:8">
      <c r="A29" s="33"/>
      <c r="B29" s="34"/>
      <c r="C29" s="34"/>
      <c r="D29" s="34"/>
      <c r="E29" s="34"/>
      <c r="F29" s="35"/>
      <c r="G29" s="35"/>
      <c r="H29" s="34"/>
    </row>
    <row r="30" spans="1:8">
      <c r="A30" s="33"/>
      <c r="B30" s="34"/>
      <c r="C30" s="34"/>
      <c r="D30" s="34"/>
      <c r="E30" s="34"/>
      <c r="F30" s="34"/>
      <c r="G30" s="34"/>
      <c r="H30" s="34"/>
    </row>
    <row r="31" spans="1:8">
      <c r="A31" s="33"/>
      <c r="B31" s="34"/>
      <c r="C31" s="34"/>
      <c r="D31" s="34"/>
      <c r="E31" s="34"/>
      <c r="F31" s="34"/>
      <c r="G31" s="34"/>
      <c r="H31" s="34"/>
    </row>
    <row r="32" spans="1:8">
      <c r="A32" s="33"/>
      <c r="B32" s="33"/>
      <c r="C32" s="33"/>
      <c r="D32" s="33"/>
      <c r="E32" s="33"/>
      <c r="F32" s="33"/>
      <c r="G32" s="33"/>
      <c r="H32" s="34"/>
    </row>
    <row r="33" spans="1:8">
      <c r="A33" s="33"/>
      <c r="B33" s="34"/>
      <c r="C33" s="34"/>
      <c r="D33" s="34"/>
      <c r="E33" s="34"/>
      <c r="F33" s="35"/>
      <c r="G33" s="35"/>
      <c r="H33" s="34"/>
    </row>
    <row r="34" spans="1:8">
      <c r="A34" s="33"/>
      <c r="B34" s="34"/>
      <c r="C34" s="34"/>
      <c r="D34" s="34"/>
      <c r="E34" s="34"/>
      <c r="F34" s="35"/>
      <c r="G34" s="35"/>
      <c r="H34" s="34"/>
    </row>
    <row r="35" spans="1:8">
      <c r="A35" s="33"/>
      <c r="B35" s="34"/>
      <c r="C35" s="34"/>
      <c r="D35" s="34"/>
      <c r="E35" s="34"/>
      <c r="F35" s="35"/>
      <c r="G35" s="35"/>
      <c r="H35" s="34"/>
    </row>
    <row r="36" spans="1:8">
      <c r="A36" s="33"/>
      <c r="B36" s="34"/>
      <c r="C36" s="34"/>
      <c r="D36" s="34"/>
      <c r="E36" s="34"/>
      <c r="F36" s="35"/>
      <c r="G36" s="35"/>
      <c r="H36" s="34"/>
    </row>
    <row r="37" spans="1:8">
      <c r="A37" s="33"/>
      <c r="B37" s="34"/>
      <c r="C37" s="34"/>
      <c r="D37" s="34"/>
      <c r="E37" s="34"/>
      <c r="F37" s="35"/>
      <c r="G37" s="35"/>
      <c r="H37" s="34"/>
    </row>
    <row r="38" spans="1:8">
      <c r="A38" s="33"/>
      <c r="B38" s="34"/>
      <c r="C38" s="34"/>
      <c r="D38" s="34"/>
      <c r="E38" s="34"/>
      <c r="F38" s="35"/>
      <c r="G38" s="35"/>
      <c r="H38" s="34"/>
    </row>
    <row r="39" spans="1:8">
      <c r="A39" s="33"/>
      <c r="B39" s="34"/>
      <c r="C39" s="34"/>
      <c r="D39" s="34"/>
      <c r="E39" s="34"/>
      <c r="F39" s="35"/>
      <c r="G39" s="35"/>
      <c r="H39" s="34"/>
    </row>
    <row r="40" spans="1:8">
      <c r="A40" s="33"/>
      <c r="B40" s="34"/>
      <c r="C40" s="34"/>
      <c r="D40" s="34"/>
      <c r="E40" s="34"/>
      <c r="F40" s="35"/>
      <c r="G40" s="35"/>
      <c r="H40" s="34"/>
    </row>
    <row r="41" spans="1:8">
      <c r="A41" s="33"/>
      <c r="B41" s="34"/>
      <c r="C41" s="34"/>
      <c r="D41" s="34"/>
      <c r="E41" s="34"/>
      <c r="F41" s="34"/>
      <c r="G41" s="34"/>
      <c r="H41" s="34"/>
    </row>
  </sheetData>
  <phoneticPr fontId="3" type="noConversion"/>
  <printOptions gridLines="1"/>
  <pageMargins left="0.75" right="0.75" top="1" bottom="1" header="0.5" footer="0.5"/>
  <pageSetup orientation="landscape" horizontalDpi="4294967293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C19" sqref="C19"/>
    </sheetView>
  </sheetViews>
  <sheetFormatPr defaultRowHeight="12.75"/>
  <cols>
    <col min="1" max="1" width="19" style="20" bestFit="1" customWidth="1"/>
    <col min="2" max="2" width="10.85546875" style="20" bestFit="1" customWidth="1"/>
    <col min="3" max="3" width="20.140625" style="20" bestFit="1" customWidth="1"/>
    <col min="4" max="4" width="4.5703125" style="20" bestFit="1" customWidth="1"/>
    <col min="5" max="5" width="8.85546875" style="20" bestFit="1" customWidth="1"/>
    <col min="6" max="6" width="17.28515625" style="20" bestFit="1" customWidth="1"/>
    <col min="7" max="7" width="12.140625" style="20" bestFit="1" customWidth="1"/>
    <col min="8" max="16384" width="9.140625" style="20"/>
  </cols>
  <sheetData>
    <row r="1" spans="1:7">
      <c r="A1" s="1" t="s">
        <v>90</v>
      </c>
      <c r="B1" s="1" t="s">
        <v>0</v>
      </c>
      <c r="C1" s="1" t="s">
        <v>30</v>
      </c>
      <c r="D1" s="1" t="s">
        <v>2</v>
      </c>
      <c r="E1" s="1" t="s">
        <v>3</v>
      </c>
      <c r="F1" s="2" t="s">
        <v>4</v>
      </c>
      <c r="G1" s="2" t="s">
        <v>5</v>
      </c>
    </row>
    <row r="2" spans="1:7">
      <c r="A2" s="15" t="s">
        <v>250</v>
      </c>
      <c r="B2" s="9">
        <v>12</v>
      </c>
      <c r="C2" s="9">
        <v>9</v>
      </c>
      <c r="D2" s="9">
        <v>57</v>
      </c>
      <c r="E2" s="9">
        <v>53</v>
      </c>
      <c r="F2" s="31">
        <f>(B2-C2)/C2</f>
        <v>0.33333333333333331</v>
      </c>
      <c r="G2" s="31">
        <f>(D2-E2)/E2</f>
        <v>7.5471698113207544E-2</v>
      </c>
    </row>
    <row r="3" spans="1:7">
      <c r="A3" s="15" t="s">
        <v>48</v>
      </c>
      <c r="B3" s="9">
        <v>12</v>
      </c>
      <c r="C3" s="9">
        <v>9</v>
      </c>
      <c r="D3" s="9">
        <v>57</v>
      </c>
      <c r="E3" s="9">
        <v>53</v>
      </c>
      <c r="F3" s="31">
        <f t="shared" ref="F3:F9" si="0">(B3-C3)/C3</f>
        <v>0.33333333333333331</v>
      </c>
      <c r="G3" s="31">
        <f t="shared" ref="G3:G9" si="1">(D3-E3)/E3</f>
        <v>7.5471698113207544E-2</v>
      </c>
    </row>
    <row r="4" spans="1:7">
      <c r="A4" s="15" t="s">
        <v>91</v>
      </c>
      <c r="B4" s="9">
        <v>12</v>
      </c>
      <c r="C4" s="9">
        <v>8</v>
      </c>
      <c r="D4" s="9">
        <v>52</v>
      </c>
      <c r="E4" s="9">
        <v>46</v>
      </c>
      <c r="F4" s="31">
        <f t="shared" si="0"/>
        <v>0.5</v>
      </c>
      <c r="G4" s="31">
        <f t="shared" si="1"/>
        <v>0.13043478260869565</v>
      </c>
    </row>
    <row r="5" spans="1:7">
      <c r="A5" s="15" t="s">
        <v>92</v>
      </c>
      <c r="B5" s="9">
        <v>0</v>
      </c>
      <c r="C5" s="9">
        <v>1</v>
      </c>
      <c r="D5" s="9">
        <v>5</v>
      </c>
      <c r="E5" s="9">
        <v>7</v>
      </c>
      <c r="F5" s="31">
        <f t="shared" si="0"/>
        <v>-1</v>
      </c>
      <c r="G5" s="31">
        <f t="shared" si="1"/>
        <v>-0.2857142857142857</v>
      </c>
    </row>
    <row r="6" spans="1:7">
      <c r="A6" s="15" t="s">
        <v>93</v>
      </c>
      <c r="B6" s="9">
        <v>10</v>
      </c>
      <c r="C6" s="9">
        <v>6</v>
      </c>
      <c r="D6" s="9">
        <v>38</v>
      </c>
      <c r="E6" s="9">
        <v>33</v>
      </c>
      <c r="F6" s="31">
        <f t="shared" si="0"/>
        <v>0.66666666666666663</v>
      </c>
      <c r="G6" s="31">
        <f t="shared" si="1"/>
        <v>0.15151515151515152</v>
      </c>
    </row>
    <row r="7" spans="1:7">
      <c r="A7" s="15" t="s">
        <v>94</v>
      </c>
      <c r="B7" s="9">
        <v>0</v>
      </c>
      <c r="C7" s="9">
        <v>0</v>
      </c>
      <c r="D7" s="9"/>
      <c r="E7" s="9">
        <v>3</v>
      </c>
      <c r="F7" s="31"/>
      <c r="G7" s="31">
        <f t="shared" si="1"/>
        <v>-1</v>
      </c>
    </row>
    <row r="8" spans="1:7">
      <c r="A8" s="15" t="s">
        <v>95</v>
      </c>
      <c r="B8" s="9">
        <v>0</v>
      </c>
      <c r="C8" s="9">
        <v>0</v>
      </c>
      <c r="D8" s="9"/>
      <c r="E8" s="9">
        <v>2</v>
      </c>
      <c r="F8" s="31"/>
      <c r="G8" s="31">
        <f t="shared" si="1"/>
        <v>-1</v>
      </c>
    </row>
    <row r="9" spans="1:7">
      <c r="A9" s="15" t="s">
        <v>96</v>
      </c>
      <c r="B9" s="9">
        <v>2</v>
      </c>
      <c r="C9" s="9">
        <v>1</v>
      </c>
      <c r="D9" s="9"/>
      <c r="E9" s="9">
        <v>11</v>
      </c>
      <c r="F9" s="31">
        <f t="shared" si="0"/>
        <v>1</v>
      </c>
      <c r="G9" s="31">
        <f t="shared" si="1"/>
        <v>-1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workbookViewId="0"/>
  </sheetViews>
  <sheetFormatPr defaultRowHeight="12.75"/>
  <cols>
    <col min="1" max="1" width="42.5703125" style="27" bestFit="1" customWidth="1"/>
    <col min="2" max="2" width="10.85546875" style="20" bestFit="1" customWidth="1"/>
    <col min="3" max="3" width="20" style="20" bestFit="1" customWidth="1"/>
    <col min="4" max="4" width="9" style="20" customWidth="1"/>
    <col min="5" max="5" width="8.85546875" style="20" bestFit="1" customWidth="1"/>
    <col min="6" max="6" width="17.28515625" style="20" bestFit="1" customWidth="1"/>
    <col min="7" max="7" width="12.140625" style="20" bestFit="1" customWidth="1"/>
    <col min="8" max="16384" width="9.140625" style="20"/>
  </cols>
  <sheetData>
    <row r="1" spans="1:7">
      <c r="A1" s="1" t="s">
        <v>105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2" t="s">
        <v>5</v>
      </c>
    </row>
    <row r="2" spans="1:7">
      <c r="A2" s="15" t="s">
        <v>106</v>
      </c>
      <c r="B2" s="44">
        <f>[1]Sheet1!$U$8</f>
        <v>15</v>
      </c>
      <c r="C2" s="44">
        <f>[2]Sheet1!$U$8</f>
        <v>13</v>
      </c>
      <c r="D2" s="44">
        <f>[1]Sheet1!$AA$8-[1]Sheet1!$W$8</f>
        <v>136</v>
      </c>
      <c r="E2" s="44">
        <f>[2]Sheet1!$AA$8-[2]Sheet1!$W$8</f>
        <v>144</v>
      </c>
      <c r="F2" s="45">
        <f>(B2-C2)/C2</f>
        <v>0.15384615384615385</v>
      </c>
      <c r="G2" s="45">
        <f>(D2-E2)/E2</f>
        <v>-5.5555555555555552E-2</v>
      </c>
    </row>
    <row r="3" spans="1:7">
      <c r="A3" s="15" t="s">
        <v>107</v>
      </c>
      <c r="B3" s="44">
        <f>[1]Sheet1!$U$10</f>
        <v>112</v>
      </c>
      <c r="C3" s="44">
        <f>[2]Sheet1!$U$10</f>
        <v>168</v>
      </c>
      <c r="D3" s="44">
        <f>[1]Sheet1!$AA$10-[1]Sheet1!$W$10</f>
        <v>1134</v>
      </c>
      <c r="E3" s="44">
        <f>[2]Sheet1!$AA$10-[2]Sheet1!$W$10</f>
        <v>1478</v>
      </c>
      <c r="F3" s="45">
        <f t="shared" ref="F3:F48" si="0">(B3-C3)/C3</f>
        <v>-0.33333333333333331</v>
      </c>
      <c r="G3" s="45">
        <f t="shared" ref="G3:G48" si="1">(D3-E3)/E3</f>
        <v>-0.2327469553450609</v>
      </c>
    </row>
    <row r="4" spans="1:7">
      <c r="A4" s="15" t="s">
        <v>18</v>
      </c>
      <c r="B4" s="44">
        <f>[1]Sheet1!$U$12</f>
        <v>621</v>
      </c>
      <c r="C4" s="44">
        <f>[2]Sheet1!$U$12</f>
        <v>471</v>
      </c>
      <c r="D4" s="44">
        <f>[1]Sheet1!$AA$12-[1]Sheet1!$W$12</f>
        <v>5251</v>
      </c>
      <c r="E4" s="44">
        <f>[2]Sheet1!$AA$12-[2]Sheet1!$W$12</f>
        <v>4692</v>
      </c>
      <c r="F4" s="45">
        <f t="shared" si="0"/>
        <v>0.31847133757961782</v>
      </c>
      <c r="G4" s="45">
        <f t="shared" si="1"/>
        <v>0.11913895993179881</v>
      </c>
    </row>
    <row r="5" spans="1:7">
      <c r="A5" s="15" t="s">
        <v>6</v>
      </c>
      <c r="B5" s="44">
        <f>[1]Sheet1!$U$14</f>
        <v>2</v>
      </c>
      <c r="C5" s="44">
        <f>[2]Sheet1!$U$14</f>
        <v>1</v>
      </c>
      <c r="D5" s="44">
        <f>[1]Sheet1!$AA$14-[1]Sheet1!$W$14</f>
        <v>6</v>
      </c>
      <c r="E5" s="44">
        <f>[2]Sheet1!$AA$14-[2]Sheet1!$W$14</f>
        <v>13</v>
      </c>
      <c r="F5" s="45">
        <f t="shared" si="0"/>
        <v>1</v>
      </c>
      <c r="G5" s="45">
        <f t="shared" si="1"/>
        <v>-0.53846153846153844</v>
      </c>
    </row>
    <row r="6" spans="1:7">
      <c r="A6" s="15" t="s">
        <v>12</v>
      </c>
      <c r="B6" s="44">
        <f>[1]Sheet1!$U$16</f>
        <v>13</v>
      </c>
      <c r="C6" s="44">
        <f>[2]Sheet1!$U$16</f>
        <v>6</v>
      </c>
      <c r="D6" s="44">
        <f>[1]Sheet1!$AA$16-[1]Sheet1!$W$16</f>
        <v>83</v>
      </c>
      <c r="E6" s="44">
        <f>[2]Sheet1!$AA$16-[2]Sheet1!$W$16</f>
        <v>87</v>
      </c>
      <c r="F6" s="45">
        <f t="shared" si="0"/>
        <v>1.1666666666666667</v>
      </c>
      <c r="G6" s="45">
        <f t="shared" si="1"/>
        <v>-4.5977011494252873E-2</v>
      </c>
    </row>
    <row r="7" spans="1:7">
      <c r="A7" s="15" t="s">
        <v>178</v>
      </c>
      <c r="B7" s="9">
        <f>0</f>
        <v>0</v>
      </c>
      <c r="C7" s="44">
        <f>0</f>
        <v>0</v>
      </c>
      <c r="D7" s="44">
        <f>[1]Sheet1!$AA$18-0</f>
        <v>4</v>
      </c>
      <c r="E7" s="44">
        <f>0</f>
        <v>0</v>
      </c>
      <c r="F7" s="45"/>
      <c r="G7" s="45"/>
    </row>
    <row r="8" spans="1:7">
      <c r="A8" s="15" t="s">
        <v>146</v>
      </c>
      <c r="B8" s="9">
        <f>0</f>
        <v>0</v>
      </c>
      <c r="C8" s="44">
        <f>0</f>
        <v>0</v>
      </c>
      <c r="D8" s="9">
        <f>0</f>
        <v>0</v>
      </c>
      <c r="E8" s="9">
        <f>0</f>
        <v>0</v>
      </c>
      <c r="F8" s="45"/>
      <c r="G8" s="45"/>
    </row>
    <row r="9" spans="1:7">
      <c r="A9" s="15" t="s">
        <v>108</v>
      </c>
      <c r="B9" s="44">
        <f>[1]Sheet1!$U$20</f>
        <v>98</v>
      </c>
      <c r="C9" s="44">
        <f>[2]Sheet1!$U$18</f>
        <v>171</v>
      </c>
      <c r="D9" s="44">
        <f>[1]Sheet1!$AA$20-[1]Sheet1!$W$20</f>
        <v>1021</v>
      </c>
      <c r="E9" s="44">
        <f>[2]Sheet1!$AA$18-[2]Sheet1!$W$18</f>
        <v>1284</v>
      </c>
      <c r="F9" s="45">
        <f t="shared" si="0"/>
        <v>-0.42690058479532161</v>
      </c>
      <c r="G9" s="45">
        <f t="shared" si="1"/>
        <v>-0.20482866043613707</v>
      </c>
    </row>
    <row r="10" spans="1:7">
      <c r="A10" s="15" t="s">
        <v>109</v>
      </c>
      <c r="B10" s="44">
        <f>[1]Sheet1!$U$22</f>
        <v>15</v>
      </c>
      <c r="C10" s="44">
        <f>[2]Sheet1!$U$20</f>
        <v>22</v>
      </c>
      <c r="D10" s="44">
        <f>[1]Sheet1!$AA$22-[1]Sheet1!$W$22</f>
        <v>156</v>
      </c>
      <c r="E10" s="44">
        <f>[2]Sheet1!$AA$20-[2]Sheet1!$W$20</f>
        <v>162</v>
      </c>
      <c r="F10" s="45">
        <f t="shared" si="0"/>
        <v>-0.31818181818181818</v>
      </c>
      <c r="G10" s="45">
        <f t="shared" si="1"/>
        <v>-3.7037037037037035E-2</v>
      </c>
    </row>
    <row r="11" spans="1:7">
      <c r="A11" s="15" t="s">
        <v>110</v>
      </c>
      <c r="B11" s="44">
        <f>[1]Sheet1!$U$24</f>
        <v>13</v>
      </c>
      <c r="C11" s="44">
        <f>[2]Sheet1!$U$22</f>
        <v>24</v>
      </c>
      <c r="D11" s="44">
        <f>[1]Sheet1!$AA$24-[1]Sheet1!$W$24</f>
        <v>158</v>
      </c>
      <c r="E11" s="44">
        <f>[2]Sheet1!$AA$22-[2]Sheet1!$W$22</f>
        <v>195</v>
      </c>
      <c r="F11" s="45">
        <f t="shared" si="0"/>
        <v>-0.45833333333333331</v>
      </c>
      <c r="G11" s="45">
        <f t="shared" si="1"/>
        <v>-0.18974358974358974</v>
      </c>
    </row>
    <row r="12" spans="1:7">
      <c r="A12" s="15" t="s">
        <v>13</v>
      </c>
      <c r="B12" s="44">
        <f>[1]Sheet1!$U$26</f>
        <v>4</v>
      </c>
      <c r="C12" s="9">
        <f>0</f>
        <v>0</v>
      </c>
      <c r="D12" s="44">
        <f>[1]Sheet1!$AA$26-[1]Sheet1!$W$26</f>
        <v>22</v>
      </c>
      <c r="E12" s="44">
        <f>[2]Sheet1!$AA$24-[2]Sheet1!$W$24</f>
        <v>13</v>
      </c>
      <c r="F12" s="45"/>
      <c r="G12" s="45">
        <f t="shared" si="1"/>
        <v>0.69230769230769229</v>
      </c>
    </row>
    <row r="13" spans="1:7">
      <c r="A13" s="15" t="s">
        <v>111</v>
      </c>
      <c r="B13" s="44">
        <f>[1]Sheet1!$U$28</f>
        <v>68</v>
      </c>
      <c r="C13" s="44">
        <f>[2]Sheet1!$U$26</f>
        <v>116</v>
      </c>
      <c r="D13" s="44">
        <f>[1]Sheet1!$AA$28-[1]Sheet1!$W$28</f>
        <v>885</v>
      </c>
      <c r="E13" s="44">
        <f>[2]Sheet1!$AA$26-[2]Sheet1!$W$26</f>
        <v>1114</v>
      </c>
      <c r="F13" s="45">
        <f t="shared" si="0"/>
        <v>-0.41379310344827586</v>
      </c>
      <c r="G13" s="45">
        <f t="shared" si="1"/>
        <v>-0.20556552962298025</v>
      </c>
    </row>
    <row r="14" spans="1:7">
      <c r="A14" s="15" t="s">
        <v>14</v>
      </c>
      <c r="B14" s="44">
        <f>[1]Sheet1!$U$30</f>
        <v>9</v>
      </c>
      <c r="C14" s="44">
        <f>[2]Sheet1!$U$28</f>
        <v>13</v>
      </c>
      <c r="D14" s="44">
        <f>[1]Sheet1!$AA$30-[1]Sheet1!$W$30</f>
        <v>135</v>
      </c>
      <c r="E14" s="44">
        <f>[2]Sheet1!$AA$28-[2]Sheet1!$W$28</f>
        <v>199</v>
      </c>
      <c r="F14" s="45">
        <f t="shared" si="0"/>
        <v>-0.30769230769230771</v>
      </c>
      <c r="G14" s="45">
        <f t="shared" si="1"/>
        <v>-0.32160804020100503</v>
      </c>
    </row>
    <row r="15" spans="1:7">
      <c r="A15" s="15" t="s">
        <v>112</v>
      </c>
      <c r="B15" s="44">
        <f>[1]Sheet1!$U$32</f>
        <v>36</v>
      </c>
      <c r="C15" s="44">
        <f>[2]Sheet1!$U$30</f>
        <v>32</v>
      </c>
      <c r="D15" s="44">
        <f>[1]Sheet1!$AA$32-[1]Sheet1!$W$32</f>
        <v>321</v>
      </c>
      <c r="E15" s="44">
        <f>[2]Sheet1!$AA$30-[2]Sheet1!$W$30</f>
        <v>444</v>
      </c>
      <c r="F15" s="45">
        <f t="shared" si="0"/>
        <v>0.125</v>
      </c>
      <c r="G15" s="45">
        <f t="shared" si="1"/>
        <v>-0.27702702702702703</v>
      </c>
    </row>
    <row r="16" spans="1:7">
      <c r="A16" s="15" t="s">
        <v>113</v>
      </c>
      <c r="B16" s="44">
        <f>[1]Sheet1!$U$37</f>
        <v>13</v>
      </c>
      <c r="C16" s="44">
        <f>[2]Sheet1!$U$32</f>
        <v>7</v>
      </c>
      <c r="D16" s="44">
        <f>[1]Sheet1!$AA$37-[1]Sheet1!$W$37</f>
        <v>136</v>
      </c>
      <c r="E16" s="44">
        <f>[2]Sheet1!$AA$32-[2]Sheet1!$W$32</f>
        <v>77</v>
      </c>
      <c r="F16" s="45">
        <f t="shared" si="0"/>
        <v>0.8571428571428571</v>
      </c>
      <c r="G16" s="45">
        <f t="shared" si="1"/>
        <v>0.76623376623376627</v>
      </c>
    </row>
    <row r="17" spans="1:18">
      <c r="A17" s="15" t="s">
        <v>114</v>
      </c>
      <c r="B17" s="44">
        <f>[1]Sheet1!$U$39</f>
        <v>54</v>
      </c>
      <c r="C17" s="44">
        <f>[2]Sheet1!$U$37</f>
        <v>44</v>
      </c>
      <c r="D17" s="44">
        <f>[1]Sheet1!$AA$39-[1]Sheet1!$W$39</f>
        <v>518</v>
      </c>
      <c r="E17" s="44">
        <f>[2]Sheet1!$AA$37-[2]Sheet1!$W$37</f>
        <v>544</v>
      </c>
      <c r="F17" s="45">
        <f t="shared" si="0"/>
        <v>0.22727272727272727</v>
      </c>
      <c r="G17" s="45">
        <f t="shared" si="1"/>
        <v>-4.779411764705882E-2</v>
      </c>
    </row>
    <row r="18" spans="1:18">
      <c r="A18" s="15" t="s">
        <v>115</v>
      </c>
      <c r="B18" s="44">
        <f>[1]Sheet1!$U$41</f>
        <v>26</v>
      </c>
      <c r="C18" s="44">
        <f>[2]Sheet1!$U$39</f>
        <v>27</v>
      </c>
      <c r="D18" s="44">
        <f>[1]Sheet1!$AA$41-[1]Sheet1!$W$41</f>
        <v>294</v>
      </c>
      <c r="E18" s="44">
        <f>[2]Sheet1!$AA$39-[2]Sheet1!$W$39</f>
        <v>372</v>
      </c>
      <c r="F18" s="45">
        <f t="shared" si="0"/>
        <v>-3.7037037037037035E-2</v>
      </c>
      <c r="G18" s="45">
        <f t="shared" si="1"/>
        <v>-0.20967741935483872</v>
      </c>
    </row>
    <row r="19" spans="1:18">
      <c r="A19" s="15" t="s">
        <v>116</v>
      </c>
      <c r="B19" s="44">
        <f>[1]Sheet1!$U$43</f>
        <v>7</v>
      </c>
      <c r="C19" s="44">
        <f>[2]Sheet1!$U$41</f>
        <v>4</v>
      </c>
      <c r="D19" s="44">
        <f>[1]Sheet1!$AA$43-[1]Sheet1!$W$43</f>
        <v>47</v>
      </c>
      <c r="E19" s="44">
        <f>[2]Sheet1!$AA$41-[2]Sheet1!$W$41</f>
        <v>82</v>
      </c>
      <c r="F19" s="45">
        <f t="shared" si="0"/>
        <v>0.75</v>
      </c>
      <c r="G19" s="45">
        <f t="shared" si="1"/>
        <v>-0.42682926829268292</v>
      </c>
    </row>
    <row r="20" spans="1:18">
      <c r="A20" s="15" t="s">
        <v>117</v>
      </c>
      <c r="B20" s="44">
        <f>[1]Sheet1!$U$45</f>
        <v>3</v>
      </c>
      <c r="C20" s="44">
        <f>[2]Sheet1!$U$43</f>
        <v>1</v>
      </c>
      <c r="D20" s="44">
        <f>[1]Sheet1!$AA$45-[1]Sheet1!$W$45</f>
        <v>21</v>
      </c>
      <c r="E20" s="44">
        <f>[2]Sheet1!$AA$43-[2]Sheet1!$W$43</f>
        <v>10</v>
      </c>
      <c r="F20" s="45">
        <f t="shared" si="0"/>
        <v>2</v>
      </c>
      <c r="G20" s="45">
        <f t="shared" si="1"/>
        <v>1.1000000000000001</v>
      </c>
    </row>
    <row r="21" spans="1:18">
      <c r="A21" s="15" t="s">
        <v>118</v>
      </c>
      <c r="B21" s="44">
        <f>[1]Sheet1!$U$47</f>
        <v>1</v>
      </c>
      <c r="C21" s="44">
        <f>[2]Sheet1!$U$45</f>
        <v>3</v>
      </c>
      <c r="D21" s="44">
        <f>[1]Sheet1!$AA$47-[1]Sheet1!$W$47</f>
        <v>21</v>
      </c>
      <c r="E21" s="44">
        <f>[2]Sheet1!$AA$45-[2]Sheet1!$W$45</f>
        <v>30</v>
      </c>
      <c r="F21" s="45">
        <f t="shared" si="0"/>
        <v>-0.66666666666666663</v>
      </c>
      <c r="G21" s="45">
        <f t="shared" si="1"/>
        <v>-0.3</v>
      </c>
    </row>
    <row r="22" spans="1:18">
      <c r="A22" s="15" t="s">
        <v>119</v>
      </c>
      <c r="B22" s="44">
        <f>0</f>
        <v>0</v>
      </c>
      <c r="C22" s="9">
        <f>0</f>
        <v>0</v>
      </c>
      <c r="D22" s="44">
        <f>[1]Sheet1!$AA$49-0</f>
        <v>1</v>
      </c>
      <c r="E22" s="44">
        <f>[2]Sheet1!$AA$47-0</f>
        <v>7</v>
      </c>
      <c r="F22" s="45"/>
      <c r="G22" s="45">
        <f t="shared" si="1"/>
        <v>-0.8571428571428571</v>
      </c>
    </row>
    <row r="23" spans="1:18">
      <c r="A23" s="15" t="s">
        <v>136</v>
      </c>
      <c r="B23" s="9">
        <f>0</f>
        <v>0</v>
      </c>
      <c r="C23" s="9">
        <f>0</f>
        <v>0</v>
      </c>
      <c r="D23" s="44">
        <f>[1]Sheet1!$AA$51-0</f>
        <v>2</v>
      </c>
      <c r="E23" s="9">
        <f>0</f>
        <v>0</v>
      </c>
      <c r="F23" s="45"/>
      <c r="G23" s="45"/>
    </row>
    <row r="24" spans="1:18">
      <c r="A24" s="15" t="s">
        <v>120</v>
      </c>
      <c r="B24" s="44">
        <f>[1]Sheet1!$U$53</f>
        <v>1</v>
      </c>
      <c r="C24" s="9">
        <f>0</f>
        <v>0</v>
      </c>
      <c r="D24" s="44">
        <f>[1]Sheet1!$AA$53-0</f>
        <v>5</v>
      </c>
      <c r="E24" s="44">
        <f>[2]Sheet1!$AA$49-0</f>
        <v>4</v>
      </c>
      <c r="F24" s="45"/>
      <c r="G24" s="45">
        <f t="shared" si="1"/>
        <v>0.25</v>
      </c>
    </row>
    <row r="25" spans="1:18">
      <c r="A25" s="15" t="s">
        <v>137</v>
      </c>
      <c r="B25" s="9">
        <f>0</f>
        <v>0</v>
      </c>
      <c r="C25" s="9">
        <f>0</f>
        <v>0</v>
      </c>
      <c r="D25" s="44">
        <f>[1]Sheet1!$AA$55-0</f>
        <v>2</v>
      </c>
      <c r="E25" s="44">
        <f>[2]Sheet1!$AA$51-0</f>
        <v>3</v>
      </c>
      <c r="F25" s="45"/>
      <c r="G25" s="45">
        <f t="shared" si="1"/>
        <v>-0.33333333333333331</v>
      </c>
    </row>
    <row r="26" spans="1:18">
      <c r="A26" s="15" t="s">
        <v>121</v>
      </c>
      <c r="B26" s="44">
        <f>[1]Sheet1!$U$57</f>
        <v>56</v>
      </c>
      <c r="C26" s="44">
        <f>[2]Sheet1!$U$53</f>
        <v>86</v>
      </c>
      <c r="D26" s="44">
        <f>[1]Sheet1!$AA$57-[1]Sheet1!$W$57</f>
        <v>556</v>
      </c>
      <c r="E26" s="44">
        <f>[2]Sheet1!$AA$53-[2]Sheet1!$W$53</f>
        <v>846</v>
      </c>
      <c r="F26" s="45">
        <f t="shared" si="0"/>
        <v>-0.34883720930232559</v>
      </c>
      <c r="G26" s="45">
        <f t="shared" si="1"/>
        <v>-0.34278959810874704</v>
      </c>
    </row>
    <row r="27" spans="1:18">
      <c r="A27" s="15" t="s">
        <v>140</v>
      </c>
      <c r="B27" s="9">
        <f>0</f>
        <v>0</v>
      </c>
      <c r="C27" s="9">
        <f>0</f>
        <v>0</v>
      </c>
      <c r="D27" s="9">
        <f>0</f>
        <v>0</v>
      </c>
      <c r="E27" s="9">
        <f>0</f>
        <v>0</v>
      </c>
      <c r="F27" s="45"/>
      <c r="G27" s="45"/>
    </row>
    <row r="28" spans="1:18">
      <c r="A28" s="15" t="s">
        <v>7</v>
      </c>
      <c r="B28" s="44">
        <f>[1]Sheet1!$U$59</f>
        <v>1</v>
      </c>
      <c r="C28" s="44">
        <f>[2]Sheet1!$U$55</f>
        <v>3</v>
      </c>
      <c r="D28" s="44">
        <f>[1]Sheet1!$AA$59-[1]Sheet1!$W$59</f>
        <v>15</v>
      </c>
      <c r="E28" s="44">
        <f>[2]Sheet1!$AA$55-[2]Sheet1!$W$55</f>
        <v>22</v>
      </c>
      <c r="F28" s="45">
        <f t="shared" si="0"/>
        <v>-0.66666666666666663</v>
      </c>
      <c r="G28" s="45">
        <f t="shared" si="1"/>
        <v>-0.31818181818181818</v>
      </c>
    </row>
    <row r="29" spans="1:18" s="27" customFormat="1">
      <c r="A29" s="15" t="s">
        <v>16</v>
      </c>
      <c r="B29" s="44">
        <f>[1]Sheet1!$U$61</f>
        <v>5</v>
      </c>
      <c r="C29" s="44">
        <f>[2]Sheet1!$U$57</f>
        <v>4</v>
      </c>
      <c r="D29" s="44">
        <f>[1]Sheet1!$AA$61-[1]Sheet1!$W$61</f>
        <v>18</v>
      </c>
      <c r="E29" s="44">
        <f>[2]Sheet1!$AA$57-[2]Sheet1!$W$57</f>
        <v>29</v>
      </c>
      <c r="F29" s="45">
        <f t="shared" si="0"/>
        <v>0.25</v>
      </c>
      <c r="G29" s="45">
        <f t="shared" si="1"/>
        <v>-0.37931034482758619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>
      <c r="A30" s="15" t="s">
        <v>8</v>
      </c>
      <c r="B30" s="44">
        <f>[1]Sheet1!$U$63</f>
        <v>10</v>
      </c>
      <c r="C30" s="44">
        <f>[2]Sheet1!$U$59</f>
        <v>14</v>
      </c>
      <c r="D30" s="44">
        <f>[1]Sheet1!$AA$63-[1]Sheet1!$W$63</f>
        <v>80</v>
      </c>
      <c r="E30" s="44">
        <f>[2]Sheet1!$AA$59-[2]Sheet1!$W$59</f>
        <v>113</v>
      </c>
      <c r="F30" s="45">
        <f t="shared" si="0"/>
        <v>-0.2857142857142857</v>
      </c>
      <c r="G30" s="45">
        <f t="shared" si="1"/>
        <v>-0.29203539823008851</v>
      </c>
    </row>
    <row r="31" spans="1:18">
      <c r="A31" s="15" t="s">
        <v>122</v>
      </c>
      <c r="B31" s="44">
        <f>[1]Sheet1!$U$65</f>
        <v>1</v>
      </c>
      <c r="C31" s="9">
        <f>0</f>
        <v>0</v>
      </c>
      <c r="D31" s="44">
        <f>[1]Sheet1!$AA$65-0</f>
        <v>3</v>
      </c>
      <c r="E31" s="44">
        <f>[2]Sheet1!$AA$61-0</f>
        <v>4</v>
      </c>
      <c r="F31" s="45"/>
      <c r="G31" s="45">
        <f t="shared" si="1"/>
        <v>-0.25</v>
      </c>
    </row>
    <row r="32" spans="1:18">
      <c r="A32" s="15" t="s">
        <v>123</v>
      </c>
      <c r="B32" s="9">
        <f>0</f>
        <v>0</v>
      </c>
      <c r="C32" s="9">
        <f>0</f>
        <v>0</v>
      </c>
      <c r="D32" s="44">
        <f>[1]Sheet1!$AA$67-0</f>
        <v>4</v>
      </c>
      <c r="E32" s="9">
        <f>0</f>
        <v>0</v>
      </c>
      <c r="F32" s="45"/>
      <c r="G32" s="45"/>
    </row>
    <row r="33" spans="1:7">
      <c r="A33" s="15" t="s">
        <v>124</v>
      </c>
      <c r="B33" s="9">
        <f>0</f>
        <v>0</v>
      </c>
      <c r="C33" s="44">
        <f>[2]Sheet1!$U$63</f>
        <v>1</v>
      </c>
      <c r="D33" s="44">
        <f>[1]Sheet1!$AA$73-[1]Sheet1!$W$73</f>
        <v>3</v>
      </c>
      <c r="E33" s="44">
        <f>[2]Sheet1!$AA$63-[2]Sheet1!$W$63</f>
        <v>11</v>
      </c>
      <c r="F33" s="45">
        <f t="shared" si="0"/>
        <v>-1</v>
      </c>
      <c r="G33" s="45">
        <f t="shared" si="1"/>
        <v>-0.72727272727272729</v>
      </c>
    </row>
    <row r="34" spans="1:7">
      <c r="A34" s="15" t="s">
        <v>125</v>
      </c>
      <c r="B34" s="9">
        <f>0</f>
        <v>0</v>
      </c>
      <c r="C34" s="44">
        <f>[2]Sheet1!$U$65</f>
        <v>2</v>
      </c>
      <c r="D34" s="44">
        <f>[1]Sheet1!$AA$75-0</f>
        <v>12</v>
      </c>
      <c r="E34" s="44">
        <f>[2]Sheet1!$AA$65-0</f>
        <v>13</v>
      </c>
      <c r="F34" s="45">
        <f t="shared" si="0"/>
        <v>-1</v>
      </c>
      <c r="G34" s="45">
        <f t="shared" si="1"/>
        <v>-7.6923076923076927E-2</v>
      </c>
    </row>
    <row r="35" spans="1:7">
      <c r="A35" s="15" t="s">
        <v>9</v>
      </c>
      <c r="B35" s="44">
        <f>[1]Sheet1!$U$77</f>
        <v>3</v>
      </c>
      <c r="C35" s="9">
        <f>0</f>
        <v>0</v>
      </c>
      <c r="D35" s="44">
        <f>[1]Sheet1!$AA$77-[1]Sheet1!$W$77</f>
        <v>4</v>
      </c>
      <c r="E35" s="44">
        <f>[2]Sheet1!$AA$67-0</f>
        <v>2</v>
      </c>
      <c r="F35" s="45"/>
      <c r="G35" s="45">
        <f t="shared" si="1"/>
        <v>1</v>
      </c>
    </row>
    <row r="36" spans="1:7">
      <c r="A36" s="15" t="s">
        <v>126</v>
      </c>
      <c r="B36" s="44">
        <f>[1]Sheet1!$U$79</f>
        <v>1</v>
      </c>
      <c r="C36" s="44">
        <f>[2]Sheet1!$U$73</f>
        <v>3</v>
      </c>
      <c r="D36" s="44">
        <f>[1]Sheet1!$AA$79-[1]Sheet1!$W$79</f>
        <v>15</v>
      </c>
      <c r="E36" s="44">
        <f>[2]Sheet1!$AA$73-0</f>
        <v>20</v>
      </c>
      <c r="F36" s="45">
        <f t="shared" si="0"/>
        <v>-0.66666666666666663</v>
      </c>
      <c r="G36" s="45">
        <f t="shared" si="1"/>
        <v>-0.25</v>
      </c>
    </row>
    <row r="37" spans="1:7">
      <c r="A37" s="15" t="s">
        <v>10</v>
      </c>
      <c r="B37" s="44">
        <f>[1]Sheet1!$U$81</f>
        <v>3</v>
      </c>
      <c r="C37" s="44">
        <f>[2]Sheet1!$U$75</f>
        <v>10</v>
      </c>
      <c r="D37" s="44">
        <f>[1]Sheet1!$AA$81-[1]Sheet1!$W$810</f>
        <v>70</v>
      </c>
      <c r="E37" s="44">
        <f>[2]Sheet1!$AA$75-[2]Sheet1!$W$75</f>
        <v>85</v>
      </c>
      <c r="F37" s="45">
        <f t="shared" si="0"/>
        <v>-0.7</v>
      </c>
      <c r="G37" s="45">
        <f t="shared" si="1"/>
        <v>-0.17647058823529413</v>
      </c>
    </row>
    <row r="38" spans="1:7">
      <c r="A38" s="15" t="s">
        <v>17</v>
      </c>
      <c r="B38" s="44">
        <f>[1]Sheet1!$U$83</f>
        <v>13</v>
      </c>
      <c r="C38" s="44">
        <f>[2]Sheet1!$U$77</f>
        <v>14</v>
      </c>
      <c r="D38" s="44">
        <f>[1]Sheet1!$AA$83-[1]Sheet1!$W$83</f>
        <v>94</v>
      </c>
      <c r="E38" s="44">
        <f>[2]Sheet1!$AA$77-[2]Sheet1!$W$77</f>
        <v>102</v>
      </c>
      <c r="F38" s="45">
        <f t="shared" si="0"/>
        <v>-7.1428571428571425E-2</v>
      </c>
      <c r="G38" s="45">
        <f t="shared" si="1"/>
        <v>-7.8431372549019607E-2</v>
      </c>
    </row>
    <row r="39" spans="1:7">
      <c r="A39" s="15" t="s">
        <v>127</v>
      </c>
      <c r="B39" s="9">
        <f>0</f>
        <v>0</v>
      </c>
      <c r="C39" s="9">
        <f>0</f>
        <v>0</v>
      </c>
      <c r="D39" s="44">
        <f>[1]Sheet1!$AA$85-0</f>
        <v>4</v>
      </c>
      <c r="E39" s="44">
        <f>[2]Sheet1!$AA$79-0</f>
        <v>3</v>
      </c>
      <c r="F39" s="45"/>
      <c r="G39" s="45">
        <f t="shared" si="1"/>
        <v>0.33333333333333331</v>
      </c>
    </row>
    <row r="40" spans="1:7">
      <c r="A40" s="15" t="s">
        <v>128</v>
      </c>
      <c r="B40" s="44">
        <f>[1]Sheet1!$U$87</f>
        <v>43</v>
      </c>
      <c r="C40" s="44">
        <f>[2]Sheet1!$U$81</f>
        <v>39</v>
      </c>
      <c r="D40" s="44">
        <f>[1]Sheet1!$AA$87-[1]Sheet1!$W$87</f>
        <v>376</v>
      </c>
      <c r="E40" s="44">
        <f>[2]Sheet1!$AA$81-[2]Sheet1!$W$81</f>
        <v>371</v>
      </c>
      <c r="F40" s="45">
        <f t="shared" si="0"/>
        <v>0.10256410256410256</v>
      </c>
      <c r="G40" s="45">
        <f t="shared" si="1"/>
        <v>1.3477088948787063E-2</v>
      </c>
    </row>
    <row r="41" spans="1:7">
      <c r="A41" s="15" t="s">
        <v>129</v>
      </c>
      <c r="B41" s="44">
        <f>[1]Sheet1!$U$89</f>
        <v>34</v>
      </c>
      <c r="C41" s="44">
        <f>[2]Sheet1!$U$83</f>
        <v>53</v>
      </c>
      <c r="D41" s="44">
        <f>[1]Sheet1!$AA$89-[1]Sheet1!$W$89</f>
        <v>452</v>
      </c>
      <c r="E41" s="44">
        <f>[2]Sheet1!$AA$83-[2]Sheet1!$W$83</f>
        <v>562</v>
      </c>
      <c r="F41" s="45">
        <f t="shared" si="0"/>
        <v>-0.35849056603773582</v>
      </c>
      <c r="G41" s="45">
        <f t="shared" si="1"/>
        <v>-0.19572953736654805</v>
      </c>
    </row>
    <row r="42" spans="1:7">
      <c r="A42" s="15" t="s">
        <v>130</v>
      </c>
      <c r="B42" s="44">
        <f>[1]Sheet1!$U$91</f>
        <v>5</v>
      </c>
      <c r="C42" s="44">
        <f>[2]Sheet1!$U$85</f>
        <v>8</v>
      </c>
      <c r="D42" s="44">
        <f>[1]Sheet1!$AA$91-[1]Sheet1!$W$91</f>
        <v>43</v>
      </c>
      <c r="E42" s="44">
        <f>[2]Sheet1!$AA$85-[2]Sheet1!$W$85</f>
        <v>64</v>
      </c>
      <c r="F42" s="45">
        <f t="shared" si="0"/>
        <v>-0.375</v>
      </c>
      <c r="G42" s="45">
        <f t="shared" si="1"/>
        <v>-0.328125</v>
      </c>
    </row>
    <row r="43" spans="1:7">
      <c r="A43" s="15" t="s">
        <v>131</v>
      </c>
      <c r="B43" s="44">
        <f>[1]Sheet1!$U$93</f>
        <v>43</v>
      </c>
      <c r="C43" s="44">
        <f>[2]Sheet1!$U$87</f>
        <v>93</v>
      </c>
      <c r="D43" s="44">
        <f>[1]Sheet1!$AA$93-[1]Sheet1!$W$93</f>
        <v>553</v>
      </c>
      <c r="E43" s="44">
        <f>[2]Sheet1!$AA$87-[2]Sheet1!$W$87</f>
        <v>651</v>
      </c>
      <c r="F43" s="45">
        <f t="shared" si="0"/>
        <v>-0.5376344086021505</v>
      </c>
      <c r="G43" s="45">
        <f t="shared" si="1"/>
        <v>-0.15053763440860216</v>
      </c>
    </row>
    <row r="44" spans="1:7">
      <c r="A44" s="15" t="s">
        <v>138</v>
      </c>
      <c r="B44" s="9">
        <f>0</f>
        <v>0</v>
      </c>
      <c r="C44" s="9">
        <f>0</f>
        <v>0</v>
      </c>
      <c r="D44" s="9">
        <f>0</f>
        <v>0</v>
      </c>
      <c r="E44" s="44">
        <f>[2]Sheet1!$AA$89-[2]Sheet1!$W$89</f>
        <v>2</v>
      </c>
      <c r="F44" s="45"/>
      <c r="G44" s="45">
        <f t="shared" si="1"/>
        <v>-1</v>
      </c>
    </row>
    <row r="45" spans="1:7">
      <c r="A45" s="15" t="s">
        <v>132</v>
      </c>
      <c r="B45" s="44">
        <f>[1]Sheet1!$U$95</f>
        <v>32</v>
      </c>
      <c r="C45" s="44">
        <f>[2]Sheet1!$U$91</f>
        <v>46</v>
      </c>
      <c r="D45" s="44">
        <f>[1]Sheet1!$AA$95-[1]Sheet1!$W$95</f>
        <v>323</v>
      </c>
      <c r="E45" s="44">
        <f>[2]Sheet1!$AA$91-[2]Sheet1!$W$91</f>
        <v>432</v>
      </c>
      <c r="F45" s="45">
        <f t="shared" si="0"/>
        <v>-0.30434782608695654</v>
      </c>
      <c r="G45" s="45">
        <f t="shared" si="1"/>
        <v>-0.25231481481481483</v>
      </c>
    </row>
    <row r="46" spans="1:7">
      <c r="A46" s="15" t="s">
        <v>133</v>
      </c>
      <c r="B46" s="44">
        <f>[1]Sheet1!$U$97</f>
        <v>5</v>
      </c>
      <c r="C46" s="44">
        <f>[2]Sheet1!$U$93</f>
        <v>8</v>
      </c>
      <c r="D46" s="44">
        <f>[1]Sheet1!$AA$97-[1]Sheet1!$W$97</f>
        <v>41</v>
      </c>
      <c r="E46" s="44">
        <f>[2]Sheet1!$AA$93-[2]Sheet1!$W$93</f>
        <v>58</v>
      </c>
      <c r="F46" s="45">
        <f t="shared" si="0"/>
        <v>-0.375</v>
      </c>
      <c r="G46" s="45">
        <f t="shared" si="1"/>
        <v>-0.29310344827586204</v>
      </c>
    </row>
    <row r="47" spans="1:7">
      <c r="A47" s="15" t="s">
        <v>135</v>
      </c>
      <c r="B47" s="44">
        <f>[1]Sheet1!$U$99</f>
        <v>12</v>
      </c>
      <c r="C47" s="44">
        <f>[2]Sheet1!$U$95</f>
        <v>23</v>
      </c>
      <c r="D47" s="44">
        <f>[1]Sheet1!$AA$99-[1]Sheet1!$W$99</f>
        <v>184</v>
      </c>
      <c r="E47" s="44">
        <f>[2]Sheet1!$AA$95-[2]Sheet1!$W$95</f>
        <v>251</v>
      </c>
      <c r="F47" s="45">
        <f t="shared" si="0"/>
        <v>-0.47826086956521741</v>
      </c>
      <c r="G47" s="45">
        <f t="shared" si="1"/>
        <v>-0.26693227091633465</v>
      </c>
    </row>
    <row r="48" spans="1:7">
      <c r="A48" s="15" t="s">
        <v>11</v>
      </c>
      <c r="B48" s="44">
        <f>[1]Sheet1!$U$101</f>
        <v>7</v>
      </c>
      <c r="C48" s="44">
        <f>[2]Sheet1!$U$97</f>
        <v>13</v>
      </c>
      <c r="D48" s="44">
        <f>[1]Sheet1!$AA$101-[1]Sheet1!$W$101</f>
        <v>68</v>
      </c>
      <c r="E48" s="44">
        <f>[2]Sheet1!$AA$97-[2]Sheet1!$W$97</f>
        <v>69</v>
      </c>
      <c r="F48" s="45">
        <f t="shared" si="0"/>
        <v>-0.46153846153846156</v>
      </c>
      <c r="G48" s="45">
        <f t="shared" si="1"/>
        <v>-1.4492753623188406E-2</v>
      </c>
    </row>
    <row r="49" spans="1:7">
      <c r="A49" s="15" t="s">
        <v>134</v>
      </c>
      <c r="B49" s="9">
        <f>0</f>
        <v>0</v>
      </c>
      <c r="C49" s="9">
        <f>0</f>
        <v>0</v>
      </c>
      <c r="D49" s="9">
        <f>0</f>
        <v>0</v>
      </c>
      <c r="E49" s="9">
        <f>0</f>
        <v>0</v>
      </c>
      <c r="F49" s="45"/>
      <c r="G49" s="45"/>
    </row>
    <row r="50" spans="1:7">
      <c r="A50" s="26"/>
      <c r="B50" s="9"/>
      <c r="C50" s="9"/>
      <c r="D50" s="9"/>
      <c r="E50" s="9"/>
      <c r="F50" s="26"/>
      <c r="G50" s="26"/>
    </row>
    <row r="51" spans="1:7">
      <c r="A51" s="2" t="s">
        <v>224</v>
      </c>
      <c r="B51" s="2" t="s">
        <v>0</v>
      </c>
      <c r="C51" s="2" t="s">
        <v>1</v>
      </c>
      <c r="D51" s="2" t="s">
        <v>2</v>
      </c>
      <c r="E51" s="2" t="s">
        <v>3</v>
      </c>
      <c r="F51" s="2" t="s">
        <v>4</v>
      </c>
      <c r="G51" s="2" t="s">
        <v>5</v>
      </c>
    </row>
    <row r="52" spans="1:7">
      <c r="A52" s="1" t="s">
        <v>103</v>
      </c>
      <c r="B52" s="40">
        <f>SUM(B2:B49)</f>
        <v>1385</v>
      </c>
      <c r="C52" s="40">
        <f>SUM(C2:C51)</f>
        <v>1543</v>
      </c>
      <c r="D52" s="9">
        <f>SUM(D2:D49)</f>
        <v>13277</v>
      </c>
      <c r="E52" s="40">
        <f>SUM(E2:E48)</f>
        <v>14664</v>
      </c>
      <c r="F52" s="46">
        <f>(B52-C52)/C52</f>
        <v>-0.10239792611795204</v>
      </c>
      <c r="G52" s="46">
        <f>(D52-E52)/E52</f>
        <v>-9.4585379159847244E-2</v>
      </c>
    </row>
  </sheetData>
  <phoneticPr fontId="3" type="noConversion"/>
  <conditionalFormatting sqref="F2:G51">
    <cfRule type="cellIs" dxfId="2" priority="1" stopIfTrue="1" operator="greaterThan">
      <formula>0</formula>
    </cfRule>
    <cfRule type="cellIs" dxfId="1" priority="2" stopIfTrue="1" operator="lessThan">
      <formula>0</formula>
    </cfRule>
    <cfRule type="cellIs" dxfId="0" priority="3" stopIfTrue="1" operator="equal">
      <formula>0</formula>
    </cfRule>
  </conditionalFormatting>
  <printOptions gridLines="1"/>
  <pageMargins left="0.75" right="0.75" top="1" bottom="1" header="0.5" footer="0.5"/>
  <pageSetup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G20" sqref="G20"/>
    </sheetView>
  </sheetViews>
  <sheetFormatPr defaultRowHeight="12.75"/>
  <cols>
    <col min="1" max="1" width="31.85546875" style="20" bestFit="1" customWidth="1"/>
    <col min="2" max="2" width="10.85546875" style="20" bestFit="1" customWidth="1"/>
    <col min="3" max="3" width="22.28515625" style="20" customWidth="1"/>
    <col min="4" max="4" width="9.28515625" style="20" customWidth="1"/>
    <col min="5" max="5" width="8.85546875" style="20" bestFit="1" customWidth="1"/>
    <col min="6" max="6" width="17.28515625" style="20" bestFit="1" customWidth="1"/>
    <col min="7" max="7" width="12.140625" style="20" bestFit="1" customWidth="1"/>
    <col min="8" max="16384" width="9.140625" style="20"/>
  </cols>
  <sheetData>
    <row r="1" spans="1:7" s="27" customFormat="1">
      <c r="A1" s="2" t="s">
        <v>232</v>
      </c>
      <c r="B1" s="1" t="s">
        <v>0</v>
      </c>
      <c r="C1" s="1" t="s">
        <v>30</v>
      </c>
      <c r="D1" s="1" t="s">
        <v>2</v>
      </c>
      <c r="E1" s="1" t="s">
        <v>3</v>
      </c>
      <c r="F1" s="2" t="s">
        <v>4</v>
      </c>
      <c r="G1" s="2" t="s">
        <v>5</v>
      </c>
    </row>
    <row r="2" spans="1:7">
      <c r="A2" s="15" t="s">
        <v>73</v>
      </c>
      <c r="B2" s="44">
        <f>[3]Sheet1!$N$33+[3]Sheet1!$N$108+[3]Sheet1!$N$180+[3]Sheet1!$N$206</f>
        <v>371</v>
      </c>
      <c r="C2" s="44">
        <f>[4]Sheet1!$N$32+[4]Sheet1!$N$107+[4]Sheet1!$N$130+[4]Sheet1!$N$179</f>
        <v>322</v>
      </c>
      <c r="D2" s="59">
        <f>[5]Sheet1!$N$17+[5]Sheet1!$N$118+[5]Sheet1!$N$167+[5]Sheet1!$N$229+[5]Sheet1!$N$242</f>
        <v>3471</v>
      </c>
      <c r="E2" s="59">
        <f>E13+E14</f>
        <v>3287</v>
      </c>
      <c r="F2" s="45">
        <f>(B2-C2)/C2</f>
        <v>0.15217391304347827</v>
      </c>
      <c r="G2" s="45">
        <f>(D2-E2)/E2</f>
        <v>5.5978095527836932E-2</v>
      </c>
    </row>
    <row r="3" spans="1:7">
      <c r="A3" s="15" t="s">
        <v>74</v>
      </c>
      <c r="B3" s="44">
        <f>[3]Sheet1!$N$18+[3]Sheet1!$N$59+[3]Sheet1!$N$145+[3]Sheet1!$N$229</f>
        <v>287</v>
      </c>
      <c r="C3" s="44">
        <f>[4]Sheet1!$N$17+[4]Sheet1!$N$45+[4]Sheet1!$N$192+[4]Sheet1!$N$205</f>
        <v>245</v>
      </c>
      <c r="D3" s="59">
        <f>[5]Sheet1!$N$34+[5]Sheet1!$N$180+[5]Sheet1!$N$194+[5]Sheet1!$N$258</f>
        <v>2927</v>
      </c>
      <c r="E3" s="59">
        <f>E15+E16</f>
        <v>2500</v>
      </c>
      <c r="F3" s="45">
        <f>(B3-C3)/C3</f>
        <v>0.17142857142857143</v>
      </c>
      <c r="G3" s="45">
        <f t="shared" ref="G3:G22" si="0">(D3-E3)/E3</f>
        <v>0.17080000000000001</v>
      </c>
    </row>
    <row r="4" spans="1:7">
      <c r="A4" s="15" t="s">
        <v>184</v>
      </c>
      <c r="B4" s="44">
        <f>[3]Sheet1!$N$46+[3]Sheet1!$N$82+[3]Sheet1!$N$193</f>
        <v>17</v>
      </c>
      <c r="C4" s="44">
        <f>[4]Sheet1!$N$81+[4]Sheet1!$N$143+[4]Sheet1!$N$156</f>
        <v>16</v>
      </c>
      <c r="D4" s="59">
        <f>[5]Sheet1!$N$47+[5]Sheet1!$N$82+[5]Sheet1!$N$131+[5]Sheet1!$N$216+[5]Sheet1!$N$271</f>
        <v>204</v>
      </c>
      <c r="E4" s="59">
        <f>E17+E18</f>
        <v>191</v>
      </c>
      <c r="F4" s="45">
        <f>(B4-C4)/C4</f>
        <v>6.25E-2</v>
      </c>
      <c r="G4" s="45">
        <f t="shared" si="0"/>
        <v>6.8062827225130892E-2</v>
      </c>
    </row>
    <row r="5" spans="1:7">
      <c r="A5" s="15" t="s">
        <v>242</v>
      </c>
      <c r="B5" s="9">
        <f>0</f>
        <v>0</v>
      </c>
      <c r="C5" s="9">
        <f>0</f>
        <v>0</v>
      </c>
      <c r="D5" s="59">
        <f>[5]Sheet1!$N$144</f>
        <v>2</v>
      </c>
      <c r="E5" s="59">
        <f>E19+E20</f>
        <v>7</v>
      </c>
      <c r="F5" s="45"/>
      <c r="G5" s="45">
        <f t="shared" si="0"/>
        <v>-0.7142857142857143</v>
      </c>
    </row>
    <row r="6" spans="1:7">
      <c r="A6" s="15" t="s">
        <v>221</v>
      </c>
      <c r="B6" s="44">
        <f>[3]Sheet1!$N$95+[3]Sheet1!$N$131+[3]Sheet1!$N$158+[3]Sheet1!$N$242</f>
        <v>2</v>
      </c>
      <c r="C6" s="44">
        <f>[4]Sheet1!$N$58+[4]Sheet1!$N$94+[4]Sheet1!$N$228</f>
        <v>2</v>
      </c>
      <c r="D6" s="59">
        <f>[5]Sheet1!$N$69+[5]Sheet1!$N$95+[5]Sheet1!$N$294</f>
        <v>11</v>
      </c>
      <c r="E6" s="59">
        <f>E21+E22</f>
        <v>13</v>
      </c>
      <c r="F6" s="45">
        <v>0</v>
      </c>
      <c r="G6" s="45">
        <f t="shared" si="0"/>
        <v>-0.15384615384615385</v>
      </c>
    </row>
    <row r="7" spans="1:7">
      <c r="A7" s="21"/>
      <c r="B7" s="44"/>
      <c r="C7" s="44"/>
      <c r="D7" s="59"/>
      <c r="E7" s="40"/>
      <c r="F7" s="45"/>
      <c r="G7" s="45"/>
    </row>
    <row r="8" spans="1:7">
      <c r="A8" s="1" t="s">
        <v>233</v>
      </c>
      <c r="B8" s="1" t="s">
        <v>0</v>
      </c>
      <c r="C8" s="1" t="s">
        <v>30</v>
      </c>
      <c r="D8" s="1" t="s">
        <v>2</v>
      </c>
      <c r="E8" s="1" t="s">
        <v>3</v>
      </c>
      <c r="F8" s="2" t="s">
        <v>4</v>
      </c>
      <c r="G8" s="2" t="s">
        <v>5</v>
      </c>
    </row>
    <row r="9" spans="1:7">
      <c r="A9" s="15" t="s">
        <v>78</v>
      </c>
      <c r="B9" s="44">
        <f>[3]Sheet1!$N$18+[3]Sheet1!$N$33+[3]Sheet1!$N$46+[3]Sheet1!$N$59+[3]Sheet1!$N$82+[3]Sheet1!$N$95+[3]Sheet1!$N$108+[3]Sheet1!$N$131</f>
        <v>476</v>
      </c>
      <c r="C9" s="44">
        <f>[4]Sheet1!$N$17+[4]Sheet1!$N$32+[4]Sheet1!$N$45+[4]Sheet1!$N$58+[4]Sheet1!$N$81+[4]Sheet1!$N$94+[4]Sheet1!$N$107</f>
        <v>424</v>
      </c>
      <c r="D9" s="59">
        <f>D13+D15+D17+D19+D21</f>
        <v>4633</v>
      </c>
      <c r="E9" s="59">
        <f>E13+E15+E17+E19+E21</f>
        <v>4234</v>
      </c>
      <c r="F9" s="45">
        <f t="shared" ref="F9:F18" si="1">(B9-C9)/C9</f>
        <v>0.12264150943396226</v>
      </c>
      <c r="G9" s="45">
        <f t="shared" si="0"/>
        <v>9.4237128011336796E-2</v>
      </c>
    </row>
    <row r="10" spans="1:7">
      <c r="A10" s="15" t="s">
        <v>79</v>
      </c>
      <c r="B10" s="44">
        <f>[3]Sheet1!$N$145+[3]Sheet1!$N$158+[3]Sheet1!$N$180+[3]Sheet1!$N$193+[3]Sheet1!$N$206+[3]Sheet1!$N$229+[3]Sheet1!$N$242</f>
        <v>201</v>
      </c>
      <c r="C10" s="44">
        <f>[4]Sheet1!$N$130+[4]Sheet1!$N$143+[4]Sheet1!$N$156+[4]Sheet1!$N$179+[4]Sheet1!$N$192+[4]Sheet1!$N$205+[4]Sheet1!$N$228</f>
        <v>161</v>
      </c>
      <c r="D10" s="59">
        <f>D14+D16+D18+D20+D22</f>
        <v>1982</v>
      </c>
      <c r="E10" s="59">
        <f>E14+E16+E18+E20+E22</f>
        <v>1764</v>
      </c>
      <c r="F10" s="45">
        <f t="shared" si="1"/>
        <v>0.2484472049689441</v>
      </c>
      <c r="G10" s="45">
        <f t="shared" si="0"/>
        <v>0.1235827664399093</v>
      </c>
    </row>
    <row r="11" spans="1:7">
      <c r="A11" s="21"/>
      <c r="B11" s="9"/>
      <c r="C11" s="44"/>
      <c r="D11" s="59"/>
      <c r="E11" s="40"/>
      <c r="F11" s="45"/>
      <c r="G11" s="45"/>
    </row>
    <row r="12" spans="1:7">
      <c r="A12" s="1" t="s">
        <v>234</v>
      </c>
      <c r="B12" s="1" t="s">
        <v>0</v>
      </c>
      <c r="C12" s="1" t="s">
        <v>30</v>
      </c>
      <c r="D12" s="1" t="s">
        <v>2</v>
      </c>
      <c r="E12" s="1" t="s">
        <v>3</v>
      </c>
      <c r="F12" s="2" t="s">
        <v>4</v>
      </c>
      <c r="G12" s="2" t="s">
        <v>5</v>
      </c>
    </row>
    <row r="13" spans="1:7">
      <c r="A13" s="15" t="s">
        <v>80</v>
      </c>
      <c r="B13" s="44">
        <f>[3]Sheet1!$N$33+[3]Sheet1!$N$108</f>
        <v>252</v>
      </c>
      <c r="C13" s="44">
        <f>[4]Sheet1!$N$32+[4]Sheet1!$N$107</f>
        <v>225</v>
      </c>
      <c r="D13" s="44">
        <f>[5]Sheet1!$N$17+[5]Sheet1!$N$118+[5]Sheet1!$N$167</f>
        <v>2330</v>
      </c>
      <c r="E13" s="59">
        <f>[6]Sheet1!$N$16+[6]Sheet1!$N$94+[6]Sheet1!$N$192</f>
        <v>2161</v>
      </c>
      <c r="F13" s="45">
        <f t="shared" si="1"/>
        <v>0.12</v>
      </c>
      <c r="G13" s="45">
        <f t="shared" si="0"/>
        <v>7.8204534937528922E-2</v>
      </c>
    </row>
    <row r="14" spans="1:7">
      <c r="A14" s="15" t="s">
        <v>81</v>
      </c>
      <c r="B14" s="44">
        <f>[3]Sheet1!$N$180+[3]Sheet1!$N$206</f>
        <v>119</v>
      </c>
      <c r="C14" s="44">
        <f>[4]Sheet1!$N$130+[4]Sheet1!$N$179</f>
        <v>97</v>
      </c>
      <c r="D14" s="44">
        <f>[5]Sheet1!$N$229+[5]Sheet1!$N$242</f>
        <v>1141</v>
      </c>
      <c r="E14" s="59">
        <f>[6]Sheet1!$N$228+[6]Sheet1!$N$290</f>
        <v>1126</v>
      </c>
      <c r="F14" s="45">
        <f t="shared" si="1"/>
        <v>0.22680412371134021</v>
      </c>
      <c r="G14" s="45">
        <f t="shared" si="0"/>
        <v>1.3321492007104795E-2</v>
      </c>
    </row>
    <row r="15" spans="1:7">
      <c r="A15" s="15" t="s">
        <v>82</v>
      </c>
      <c r="B15" s="44">
        <f>[3]Sheet1!$N$18+[3]Sheet1!$N$59</f>
        <v>209</v>
      </c>
      <c r="C15" s="44">
        <f>[4]Sheet1!$N$17+[4]Sheet1!$N$45</f>
        <v>184</v>
      </c>
      <c r="D15" s="44">
        <f>[5]Sheet1!$N$34+[5]Sheet1!$N$180</f>
        <v>2114</v>
      </c>
      <c r="E15" s="59">
        <f>[6]Sheet1!$N$32+[6]Sheet1!$N$107</f>
        <v>1888</v>
      </c>
      <c r="F15" s="45">
        <f t="shared" si="1"/>
        <v>0.1358695652173913</v>
      </c>
      <c r="G15" s="45">
        <f t="shared" si="0"/>
        <v>0.11970338983050847</v>
      </c>
    </row>
    <row r="16" spans="1:7">
      <c r="A16" s="15" t="s">
        <v>83</v>
      </c>
      <c r="B16" s="44">
        <f>[3]Sheet1!$N$145+[3]Sheet1!$N$229</f>
        <v>78</v>
      </c>
      <c r="C16" s="44">
        <f>[4]Sheet1!$N$192+[4]Sheet1!$N$205</f>
        <v>61</v>
      </c>
      <c r="D16" s="44">
        <f>[5]Sheet1!$N$194+[5]Sheet1!$N$258</f>
        <v>813</v>
      </c>
      <c r="E16" s="59">
        <f>[6]Sheet1!$N$326+[6]Sheet1!$N$352</f>
        <v>612</v>
      </c>
      <c r="F16" s="45">
        <f t="shared" si="1"/>
        <v>0.27868852459016391</v>
      </c>
      <c r="G16" s="45">
        <f t="shared" si="0"/>
        <v>0.32843137254901961</v>
      </c>
    </row>
    <row r="17" spans="1:7">
      <c r="A17" s="15" t="s">
        <v>182</v>
      </c>
      <c r="B17" s="60">
        <f>[3]Sheet1!$N$46+[3]Sheet1!$N$82</f>
        <v>14</v>
      </c>
      <c r="C17" s="44">
        <f>[4]Sheet1!$N$81</f>
        <v>13</v>
      </c>
      <c r="D17" s="44">
        <f>[5]Sheet1!$N$47+[5]Sheet1!$N$82+[5]Sheet1!$N$131</f>
        <v>179</v>
      </c>
      <c r="E17" s="59">
        <f>[6]Sheet1!$N$45+[6]Sheet1!$N$143+[6]Sheet1!$N$156</f>
        <v>170</v>
      </c>
      <c r="F17" s="45">
        <f t="shared" si="1"/>
        <v>7.6923076923076927E-2</v>
      </c>
      <c r="G17" s="45">
        <f t="shared" si="0"/>
        <v>5.2941176470588235E-2</v>
      </c>
    </row>
    <row r="18" spans="1:7">
      <c r="A18" s="15" t="s">
        <v>183</v>
      </c>
      <c r="B18" s="44">
        <f>[3]Sheet1!$N$193</f>
        <v>3</v>
      </c>
      <c r="C18" s="44">
        <f>[4]Sheet1!$N$143+[4]Sheet1!$N$156</f>
        <v>3</v>
      </c>
      <c r="D18" s="44">
        <f>[5]Sheet1!$N$216+[5]Sheet1!$N$271</f>
        <v>25</v>
      </c>
      <c r="E18" s="59">
        <f>[6]Sheet1!$N$241+[6]Sheet1!$N$277+[6]Sheet1!$N$303</f>
        <v>21</v>
      </c>
      <c r="F18" s="45">
        <f t="shared" si="1"/>
        <v>0</v>
      </c>
      <c r="G18" s="45">
        <f t="shared" si="0"/>
        <v>0.19047619047619047</v>
      </c>
    </row>
    <row r="19" spans="1:7">
      <c r="A19" s="15" t="s">
        <v>86</v>
      </c>
      <c r="B19" s="9">
        <f>0</f>
        <v>0</v>
      </c>
      <c r="C19" s="9">
        <f>0</f>
        <v>0</v>
      </c>
      <c r="D19" s="44">
        <f>[5]Sheet1!$N$144</f>
        <v>2</v>
      </c>
      <c r="E19" s="59">
        <f>[6]Sheet1!$N$81</f>
        <v>5</v>
      </c>
      <c r="F19" s="45"/>
      <c r="G19" s="45">
        <f t="shared" si="0"/>
        <v>-0.6</v>
      </c>
    </row>
    <row r="20" spans="1:7">
      <c r="A20" s="15" t="s">
        <v>87</v>
      </c>
      <c r="B20" s="9">
        <f>0</f>
        <v>0</v>
      </c>
      <c r="C20" s="9">
        <f>0</f>
        <v>0</v>
      </c>
      <c r="D20" s="9">
        <f>0</f>
        <v>0</v>
      </c>
      <c r="E20" s="59">
        <f>[6]Sheet1!$N$206</f>
        <v>2</v>
      </c>
      <c r="F20" s="45"/>
      <c r="G20" s="45">
        <f t="shared" si="0"/>
        <v>-1</v>
      </c>
    </row>
    <row r="21" spans="1:7">
      <c r="A21" s="15" t="s">
        <v>222</v>
      </c>
      <c r="B21" s="44">
        <f>[3]Sheet1!$N$95+[3]Sheet1!$N$131</f>
        <v>1</v>
      </c>
      <c r="C21" s="44">
        <f>[4]Sheet1!$N$58+[4]Sheet1!$N$94</f>
        <v>2</v>
      </c>
      <c r="D21" s="44">
        <f>[5]Sheet1!$N$69+[5]Sheet1!$N$95</f>
        <v>8</v>
      </c>
      <c r="E21" s="59">
        <f>[6]Sheet1!$N$58+[6]Sheet1!$N$130+[6]Sheet1!$N$179</f>
        <v>10</v>
      </c>
      <c r="F21" s="45">
        <v>0</v>
      </c>
      <c r="G21" s="45">
        <f t="shared" si="0"/>
        <v>-0.2</v>
      </c>
    </row>
    <row r="22" spans="1:7">
      <c r="A22" s="15" t="s">
        <v>223</v>
      </c>
      <c r="B22" s="44">
        <f>[3]Sheet1!$N$158+[3]Sheet1!$N$242</f>
        <v>1</v>
      </c>
      <c r="C22" s="44">
        <f>[4]Sheet1!$N$228</f>
        <v>0</v>
      </c>
      <c r="D22" s="44">
        <f>[5]Sheet1!$N$294</f>
        <v>3</v>
      </c>
      <c r="E22" s="59">
        <f>[6]Sheet1!$N$254+[6]Sheet1!$N$339</f>
        <v>3</v>
      </c>
      <c r="F22" s="45">
        <v>0</v>
      </c>
      <c r="G22" s="45">
        <f t="shared" si="0"/>
        <v>0</v>
      </c>
    </row>
    <row r="23" spans="1:7">
      <c r="B23" s="61"/>
      <c r="C23" s="61"/>
      <c r="D23" s="61"/>
      <c r="E23" s="61"/>
    </row>
    <row r="24" spans="1:7">
      <c r="B24" s="61"/>
    </row>
  </sheetData>
  <phoneticPr fontId="3" type="noConversion"/>
  <printOptions gridLines="1"/>
  <pageMargins left="0.75" right="0.75" top="1" bottom="1" header="0.5" footer="0.5"/>
  <pageSetup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A25" sqref="A25:G35"/>
    </sheetView>
  </sheetViews>
  <sheetFormatPr defaultRowHeight="12.75"/>
  <cols>
    <col min="1" max="1" width="29.28515625" style="20" customWidth="1"/>
    <col min="2" max="2" width="10.85546875" style="20" bestFit="1" customWidth="1"/>
    <col min="3" max="3" width="20.140625" style="20" bestFit="1" customWidth="1"/>
    <col min="4" max="4" width="6" style="20" bestFit="1" customWidth="1"/>
    <col min="5" max="5" width="8.85546875" style="20" bestFit="1" customWidth="1"/>
    <col min="6" max="6" width="24.28515625" style="20" bestFit="1" customWidth="1"/>
    <col min="7" max="7" width="12.140625" style="20" bestFit="1" customWidth="1"/>
    <col min="8" max="16384" width="9.140625" style="20"/>
  </cols>
  <sheetData>
    <row r="1" spans="1:7">
      <c r="A1" s="2" t="s">
        <v>239</v>
      </c>
      <c r="B1" s="1" t="s">
        <v>0</v>
      </c>
      <c r="C1" s="1" t="s">
        <v>30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>
      <c r="A2" s="16" t="s">
        <v>197</v>
      </c>
      <c r="B2" s="23">
        <v>874</v>
      </c>
      <c r="C2" s="9"/>
      <c r="D2" s="9"/>
      <c r="E2" s="9"/>
      <c r="F2" s="9"/>
      <c r="G2" s="9"/>
    </row>
    <row r="3" spans="1:7">
      <c r="A3" s="16" t="s">
        <v>198</v>
      </c>
      <c r="B3" s="23">
        <v>2979</v>
      </c>
      <c r="C3" s="9"/>
      <c r="D3" s="9"/>
      <c r="E3" s="9"/>
      <c r="F3" s="9"/>
      <c r="G3" s="9"/>
    </row>
    <row r="4" spans="1:7">
      <c r="A4" s="16" t="s">
        <v>199</v>
      </c>
      <c r="B4" s="23">
        <v>15336</v>
      </c>
      <c r="C4" s="9"/>
      <c r="D4" s="9"/>
      <c r="E4" s="9"/>
      <c r="F4" s="9"/>
      <c r="G4" s="9"/>
    </row>
    <row r="5" spans="1:7">
      <c r="A5" s="2"/>
      <c r="B5" s="23"/>
      <c r="C5" s="9"/>
      <c r="D5" s="9"/>
      <c r="E5" s="9"/>
      <c r="F5" s="9"/>
      <c r="G5" s="9"/>
    </row>
    <row r="6" spans="1:7">
      <c r="A6" s="2" t="s">
        <v>103</v>
      </c>
      <c r="B6" s="23">
        <f>SUM(B2:B4)</f>
        <v>19189</v>
      </c>
      <c r="C6" s="9"/>
      <c r="D6" s="9"/>
      <c r="E6" s="9"/>
      <c r="F6" s="9"/>
      <c r="G6" s="9"/>
    </row>
    <row r="7" spans="1:7">
      <c r="A7" s="21"/>
      <c r="B7" s="39"/>
      <c r="C7" s="21"/>
      <c r="D7" s="21"/>
      <c r="E7" s="21"/>
      <c r="F7" s="21"/>
      <c r="G7" s="21"/>
    </row>
    <row r="8" spans="1:7">
      <c r="A8" s="2" t="s">
        <v>240</v>
      </c>
      <c r="B8" s="1" t="s">
        <v>0</v>
      </c>
      <c r="C8" s="1" t="s">
        <v>30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>
      <c r="A9" s="16" t="s">
        <v>200</v>
      </c>
      <c r="B9" s="39">
        <v>5262</v>
      </c>
      <c r="C9" s="40"/>
      <c r="D9" s="40"/>
      <c r="E9" s="40"/>
      <c r="F9" s="40"/>
      <c r="G9" s="40"/>
    </row>
    <row r="10" spans="1:7">
      <c r="A10" s="16" t="s">
        <v>201</v>
      </c>
      <c r="B10" s="39">
        <v>1037</v>
      </c>
      <c r="C10" s="21"/>
      <c r="D10" s="21"/>
      <c r="E10" s="21"/>
      <c r="F10" s="21"/>
      <c r="G10" s="21"/>
    </row>
    <row r="11" spans="1:7">
      <c r="A11" s="16" t="s">
        <v>202</v>
      </c>
      <c r="B11" s="39">
        <v>305</v>
      </c>
      <c r="C11" s="40"/>
      <c r="D11" s="40"/>
      <c r="E11" s="40"/>
      <c r="F11" s="40"/>
      <c r="G11" s="40"/>
    </row>
    <row r="12" spans="1:7">
      <c r="A12" s="16" t="s">
        <v>203</v>
      </c>
      <c r="B12" s="39">
        <v>140</v>
      </c>
      <c r="C12" s="40"/>
      <c r="D12" s="40"/>
      <c r="E12" s="40"/>
      <c r="F12" s="40"/>
      <c r="G12" s="40"/>
    </row>
    <row r="13" spans="1:7">
      <c r="A13" s="16" t="s">
        <v>204</v>
      </c>
      <c r="B13" s="39">
        <v>25</v>
      </c>
      <c r="C13" s="40"/>
      <c r="D13" s="40"/>
      <c r="E13" s="40"/>
      <c r="F13" s="40"/>
      <c r="G13" s="40"/>
    </row>
    <row r="14" spans="1:7">
      <c r="A14" s="16" t="s">
        <v>205</v>
      </c>
      <c r="B14" s="39">
        <v>98</v>
      </c>
      <c r="C14" s="21"/>
      <c r="D14" s="21"/>
      <c r="E14" s="21"/>
      <c r="F14" s="21"/>
      <c r="G14" s="21"/>
    </row>
    <row r="15" spans="1:7">
      <c r="A15" s="16" t="s">
        <v>206</v>
      </c>
      <c r="B15" s="23">
        <v>249</v>
      </c>
      <c r="C15" s="9"/>
      <c r="D15" s="9"/>
      <c r="E15" s="9"/>
      <c r="F15" s="45"/>
      <c r="G15" s="45"/>
    </row>
    <row r="16" spans="1:7">
      <c r="A16" s="16" t="s">
        <v>207</v>
      </c>
      <c r="B16" s="23">
        <v>287</v>
      </c>
      <c r="C16" s="9"/>
      <c r="D16" s="9"/>
      <c r="E16" s="9"/>
      <c r="F16" s="45"/>
      <c r="G16" s="45"/>
    </row>
    <row r="17" spans="1:7">
      <c r="A17" s="16" t="s">
        <v>208</v>
      </c>
      <c r="B17" s="23">
        <v>2</v>
      </c>
      <c r="C17" s="9"/>
      <c r="D17" s="9"/>
      <c r="E17" s="9"/>
      <c r="F17" s="45"/>
      <c r="G17" s="45"/>
    </row>
    <row r="18" spans="1:7">
      <c r="A18" s="16" t="s">
        <v>209</v>
      </c>
      <c r="B18" s="23">
        <v>3</v>
      </c>
      <c r="C18" s="9"/>
      <c r="D18" s="9"/>
      <c r="E18" s="9"/>
      <c r="F18" s="45"/>
      <c r="G18" s="45"/>
    </row>
    <row r="19" spans="1:7">
      <c r="A19" s="16" t="s">
        <v>210</v>
      </c>
      <c r="B19" s="23">
        <v>20</v>
      </c>
      <c r="C19" s="9"/>
      <c r="D19" s="9"/>
      <c r="E19" s="9"/>
      <c r="F19" s="45"/>
      <c r="G19" s="45"/>
    </row>
    <row r="20" spans="1:7">
      <c r="A20" s="16" t="s">
        <v>211</v>
      </c>
      <c r="B20" s="23">
        <v>89</v>
      </c>
      <c r="C20" s="9"/>
      <c r="D20" s="9"/>
      <c r="E20" s="9"/>
      <c r="F20" s="9"/>
      <c r="G20" s="9"/>
    </row>
    <row r="21" spans="1:7">
      <c r="A21" s="16" t="s">
        <v>212</v>
      </c>
      <c r="B21" s="23">
        <v>238</v>
      </c>
      <c r="C21" s="9"/>
      <c r="D21" s="9"/>
      <c r="E21" s="9"/>
      <c r="F21" s="9"/>
      <c r="G21" s="9"/>
    </row>
    <row r="22" spans="1:7">
      <c r="A22" s="16"/>
      <c r="B22" s="23"/>
      <c r="C22" s="9"/>
      <c r="D22" s="9"/>
      <c r="E22" s="9"/>
      <c r="F22" s="9"/>
      <c r="G22" s="9"/>
    </row>
    <row r="23" spans="1:7">
      <c r="A23" s="2" t="s">
        <v>103</v>
      </c>
      <c r="B23" s="25">
        <f>SUM(B9:B22)</f>
        <v>7755</v>
      </c>
      <c r="C23" s="26"/>
      <c r="D23" s="26"/>
      <c r="E23" s="26"/>
      <c r="F23" s="26"/>
      <c r="G23" s="26"/>
    </row>
    <row r="24" spans="1:7">
      <c r="A24" s="9"/>
      <c r="B24" s="23"/>
      <c r="C24" s="9"/>
      <c r="D24" s="9"/>
      <c r="E24" s="9"/>
      <c r="F24" s="9"/>
      <c r="G24" s="9"/>
    </row>
    <row r="25" spans="1:7">
      <c r="A25" s="2" t="s">
        <v>241</v>
      </c>
      <c r="B25" s="1" t="s">
        <v>0</v>
      </c>
      <c r="C25" s="1" t="s">
        <v>30</v>
      </c>
      <c r="D25" s="1" t="s">
        <v>2</v>
      </c>
      <c r="E25" s="1" t="s">
        <v>3</v>
      </c>
      <c r="F25" s="1" t="s">
        <v>4</v>
      </c>
      <c r="G25" s="1" t="s">
        <v>5</v>
      </c>
    </row>
    <row r="26" spans="1:7">
      <c r="A26" s="16" t="s">
        <v>213</v>
      </c>
      <c r="B26" s="23">
        <v>190</v>
      </c>
      <c r="C26" s="9"/>
      <c r="D26" s="9"/>
      <c r="E26" s="9"/>
      <c r="F26" s="9"/>
      <c r="G26" s="9"/>
    </row>
    <row r="27" spans="1:7">
      <c r="A27" s="16" t="s">
        <v>214</v>
      </c>
      <c r="B27" s="23">
        <v>179</v>
      </c>
      <c r="C27" s="9"/>
      <c r="D27" s="9"/>
      <c r="E27" s="9"/>
      <c r="F27" s="9"/>
      <c r="G27" s="9"/>
    </row>
    <row r="28" spans="1:7">
      <c r="A28" s="16" t="s">
        <v>215</v>
      </c>
      <c r="B28" s="23">
        <v>201</v>
      </c>
      <c r="C28" s="9"/>
      <c r="D28" s="9"/>
      <c r="E28" s="9"/>
      <c r="F28" s="9"/>
      <c r="G28" s="9"/>
    </row>
    <row r="29" spans="1:7">
      <c r="A29" s="16" t="s">
        <v>216</v>
      </c>
      <c r="B29" s="23">
        <v>96</v>
      </c>
      <c r="C29" s="9"/>
      <c r="D29" s="9"/>
      <c r="E29" s="9"/>
      <c r="F29" s="9"/>
      <c r="G29" s="9"/>
    </row>
    <row r="30" spans="1:7">
      <c r="A30" s="16" t="s">
        <v>217</v>
      </c>
      <c r="B30" s="23">
        <v>51</v>
      </c>
      <c r="C30" s="9"/>
      <c r="D30" s="9"/>
      <c r="E30" s="9"/>
      <c r="F30" s="9"/>
      <c r="G30" s="9"/>
    </row>
    <row r="31" spans="1:7">
      <c r="A31" s="16" t="s">
        <v>218</v>
      </c>
      <c r="B31" s="23">
        <v>16</v>
      </c>
      <c r="C31" s="9"/>
      <c r="D31" s="9"/>
      <c r="E31" s="9"/>
      <c r="F31" s="9"/>
      <c r="G31" s="9"/>
    </row>
    <row r="32" spans="1:7">
      <c r="A32" s="16" t="s">
        <v>219</v>
      </c>
      <c r="B32" s="23">
        <v>109</v>
      </c>
      <c r="C32" s="9"/>
      <c r="D32" s="9"/>
      <c r="E32" s="9"/>
      <c r="F32" s="9"/>
      <c r="G32" s="9"/>
    </row>
    <row r="33" spans="1:7">
      <c r="A33" s="16" t="s">
        <v>220</v>
      </c>
      <c r="B33" s="23">
        <v>161</v>
      </c>
      <c r="C33" s="9"/>
      <c r="D33" s="9"/>
      <c r="E33" s="9"/>
      <c r="F33" s="9"/>
      <c r="G33" s="9"/>
    </row>
    <row r="34" spans="1:7">
      <c r="A34" s="76"/>
      <c r="B34" s="23"/>
      <c r="C34" s="9"/>
      <c r="D34" s="9"/>
      <c r="E34" s="9"/>
      <c r="F34" s="9"/>
      <c r="G34" s="9"/>
    </row>
    <row r="35" spans="1:7">
      <c r="A35" s="2" t="s">
        <v>103</v>
      </c>
      <c r="B35" s="25">
        <f>SUM(B26:B34)</f>
        <v>1003</v>
      </c>
      <c r="C35" s="26"/>
      <c r="D35" s="26"/>
      <c r="E35" s="26"/>
      <c r="F35" s="26"/>
      <c r="G35" s="26"/>
    </row>
    <row r="36" spans="1:7">
      <c r="B36" s="77"/>
    </row>
    <row r="37" spans="1:7">
      <c r="B37" s="7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sqref="A1:G20"/>
    </sheetView>
  </sheetViews>
  <sheetFormatPr defaultRowHeight="12.75"/>
  <cols>
    <col min="1" max="1" width="25.5703125" style="27" bestFit="1" customWidth="1"/>
    <col min="2" max="2" width="10.85546875" style="20" bestFit="1" customWidth="1"/>
    <col min="3" max="3" width="20.140625" style="20" bestFit="1" customWidth="1"/>
    <col min="4" max="4" width="9.28515625" style="20" customWidth="1"/>
    <col min="5" max="5" width="10.85546875" style="20" customWidth="1"/>
    <col min="6" max="6" width="17.28515625" style="20" bestFit="1" customWidth="1"/>
    <col min="7" max="7" width="12.140625" style="20" bestFit="1" customWidth="1"/>
    <col min="8" max="16384" width="9.140625" style="20"/>
  </cols>
  <sheetData>
    <row r="1" spans="1:7" s="27" customFormat="1">
      <c r="A1" s="2" t="s">
        <v>227</v>
      </c>
      <c r="B1" s="2" t="s">
        <v>0</v>
      </c>
      <c r="C1" s="2" t="s">
        <v>30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>
      <c r="A2" s="16" t="s">
        <v>19</v>
      </c>
      <c r="B2" s="22">
        <v>97</v>
      </c>
      <c r="C2" s="22">
        <v>122</v>
      </c>
      <c r="D2" s="22">
        <v>1039</v>
      </c>
      <c r="E2" s="22">
        <v>1374</v>
      </c>
      <c r="F2" s="37">
        <f>(B2-C2)/C2</f>
        <v>-0.20491803278688525</v>
      </c>
      <c r="G2" s="37">
        <f>(D2-E2)/E2</f>
        <v>-0.24381368267831149</v>
      </c>
    </row>
    <row r="3" spans="1:7">
      <c r="A3" s="16" t="s">
        <v>20</v>
      </c>
      <c r="B3" s="22">
        <v>40</v>
      </c>
      <c r="C3" s="22">
        <v>37</v>
      </c>
      <c r="D3" s="22">
        <v>468</v>
      </c>
      <c r="E3" s="22">
        <v>576</v>
      </c>
      <c r="F3" s="37">
        <f t="shared" ref="F3:F20" si="0">(B3-C3)/C3</f>
        <v>8.1081081081081086E-2</v>
      </c>
      <c r="G3" s="37">
        <f t="shared" ref="G3:G20" si="1">(D3-E3)/E3</f>
        <v>-0.1875</v>
      </c>
    </row>
    <row r="4" spans="1:7">
      <c r="A4" s="16" t="s">
        <v>21</v>
      </c>
      <c r="B4" s="22">
        <v>687</v>
      </c>
      <c r="C4" s="22">
        <v>613</v>
      </c>
      <c r="D4" s="22">
        <v>5694</v>
      </c>
      <c r="E4" s="22">
        <v>6422</v>
      </c>
      <c r="F4" s="38">
        <f t="shared" si="0"/>
        <v>0.12071778140293637</v>
      </c>
      <c r="G4" s="38">
        <f t="shared" si="1"/>
        <v>-0.11336032388663968</v>
      </c>
    </row>
    <row r="5" spans="1:7">
      <c r="A5" s="16" t="s">
        <v>15</v>
      </c>
      <c r="B5" s="17">
        <v>27</v>
      </c>
      <c r="C5" s="17">
        <v>30</v>
      </c>
      <c r="D5" s="17">
        <v>241</v>
      </c>
      <c r="E5" s="17">
        <v>337</v>
      </c>
      <c r="F5" s="43">
        <f t="shared" si="0"/>
        <v>-0.1</v>
      </c>
      <c r="G5" s="38">
        <f t="shared" si="1"/>
        <v>-0.28486646884272998</v>
      </c>
    </row>
    <row r="6" spans="1:7">
      <c r="A6" s="16" t="s">
        <v>22</v>
      </c>
      <c r="B6" s="17">
        <v>1303</v>
      </c>
      <c r="C6" s="17">
        <v>1480</v>
      </c>
      <c r="D6" s="17">
        <v>15180</v>
      </c>
      <c r="E6" s="17">
        <v>13777</v>
      </c>
      <c r="F6" s="37">
        <f t="shared" si="0"/>
        <v>-0.11959459459459459</v>
      </c>
      <c r="G6" s="37">
        <f t="shared" si="1"/>
        <v>0.1018363939899833</v>
      </c>
    </row>
    <row r="7" spans="1:7">
      <c r="A7" s="16" t="s">
        <v>23</v>
      </c>
      <c r="B7" s="17">
        <v>126</v>
      </c>
      <c r="C7" s="17">
        <v>149</v>
      </c>
      <c r="D7" s="17">
        <v>1341</v>
      </c>
      <c r="E7" s="17">
        <v>1412</v>
      </c>
      <c r="F7" s="38">
        <f t="shared" si="0"/>
        <v>-0.15436241610738255</v>
      </c>
      <c r="G7" s="38">
        <f t="shared" si="1"/>
        <v>-5.0283286118980169E-2</v>
      </c>
    </row>
    <row r="8" spans="1:7">
      <c r="A8" s="16" t="s">
        <v>32</v>
      </c>
      <c r="B8" s="22"/>
      <c r="C8" s="22"/>
      <c r="D8" s="22"/>
      <c r="E8" s="22"/>
      <c r="F8" s="31"/>
      <c r="G8" s="31"/>
    </row>
    <row r="9" spans="1:7">
      <c r="A9" s="16" t="s">
        <v>31</v>
      </c>
      <c r="B9" s="22"/>
      <c r="C9" s="22"/>
      <c r="D9" s="22"/>
      <c r="E9" s="22"/>
      <c r="F9" s="38"/>
      <c r="G9" s="38"/>
    </row>
    <row r="10" spans="1:7">
      <c r="A10" s="16" t="s">
        <v>24</v>
      </c>
      <c r="B10" s="17">
        <v>12</v>
      </c>
      <c r="C10" s="17">
        <v>9</v>
      </c>
      <c r="D10" s="17">
        <v>91</v>
      </c>
      <c r="E10" s="17">
        <v>150</v>
      </c>
      <c r="F10" s="37">
        <f t="shared" si="0"/>
        <v>0.33333333333333331</v>
      </c>
      <c r="G10" s="37">
        <f t="shared" si="1"/>
        <v>-0.39333333333333331</v>
      </c>
    </row>
    <row r="11" spans="1:7">
      <c r="A11" s="16" t="s">
        <v>25</v>
      </c>
      <c r="B11" s="17">
        <v>5848</v>
      </c>
      <c r="C11" s="17">
        <v>6809</v>
      </c>
      <c r="D11" s="17">
        <v>65498</v>
      </c>
      <c r="E11" s="17">
        <v>68467</v>
      </c>
      <c r="F11" s="31">
        <v>0</v>
      </c>
      <c r="G11" s="31">
        <f t="shared" si="1"/>
        <v>-4.3363956358537688E-2</v>
      </c>
    </row>
    <row r="12" spans="1:7">
      <c r="A12" s="16" t="s">
        <v>26</v>
      </c>
      <c r="B12" s="17">
        <v>205</v>
      </c>
      <c r="C12" s="17">
        <v>228</v>
      </c>
      <c r="D12" s="17">
        <v>2315</v>
      </c>
      <c r="E12" s="17">
        <v>2648</v>
      </c>
      <c r="F12" s="31">
        <f t="shared" si="0"/>
        <v>-0.10087719298245613</v>
      </c>
      <c r="G12" s="31">
        <f t="shared" si="1"/>
        <v>-0.12575528700906344</v>
      </c>
    </row>
    <row r="13" spans="1:7">
      <c r="A13" s="16" t="s">
        <v>27</v>
      </c>
      <c r="B13" s="17">
        <v>9</v>
      </c>
      <c r="C13" s="17">
        <v>0</v>
      </c>
      <c r="D13" s="17">
        <v>35</v>
      </c>
      <c r="E13" s="17">
        <v>21</v>
      </c>
      <c r="F13" s="31"/>
      <c r="G13" s="31">
        <f t="shared" si="1"/>
        <v>0.66666666666666663</v>
      </c>
    </row>
    <row r="14" spans="1:7">
      <c r="A14" s="16" t="s">
        <v>28</v>
      </c>
      <c r="B14" s="17">
        <v>421</v>
      </c>
      <c r="C14" s="17">
        <v>320</v>
      </c>
      <c r="D14" s="17">
        <v>4553</v>
      </c>
      <c r="E14" s="17">
        <v>4231</v>
      </c>
      <c r="F14" s="31">
        <f t="shared" si="0"/>
        <v>0.31562499999999999</v>
      </c>
      <c r="G14" s="31">
        <f t="shared" si="1"/>
        <v>7.610493973056015E-2</v>
      </c>
    </row>
    <row r="15" spans="1:7">
      <c r="A15" s="2"/>
      <c r="B15" s="17"/>
      <c r="C15" s="17"/>
      <c r="D15" s="17"/>
      <c r="E15" s="17"/>
      <c r="F15" s="31"/>
      <c r="G15" s="31"/>
    </row>
    <row r="16" spans="1:7">
      <c r="A16" s="1" t="s">
        <v>103</v>
      </c>
      <c r="B16" s="21">
        <f>SUM(B2:B14)</f>
        <v>8775</v>
      </c>
      <c r="C16" s="21">
        <f t="shared" ref="C16:E16" si="2">SUM(C2:C14)</f>
        <v>9797</v>
      </c>
      <c r="D16" s="21">
        <f t="shared" si="2"/>
        <v>96455</v>
      </c>
      <c r="E16" s="21">
        <f t="shared" si="2"/>
        <v>99415</v>
      </c>
      <c r="F16" s="32">
        <f t="shared" si="0"/>
        <v>-0.10431764825967133</v>
      </c>
      <c r="G16" s="32">
        <f t="shared" si="1"/>
        <v>-2.9774178946839008E-2</v>
      </c>
    </row>
    <row r="17" spans="1:7">
      <c r="A17" s="21"/>
      <c r="B17" s="21"/>
      <c r="C17" s="21"/>
      <c r="D17" s="21"/>
      <c r="E17" s="21"/>
      <c r="F17" s="32"/>
      <c r="G17" s="32"/>
    </row>
    <row r="18" spans="1:7">
      <c r="A18" s="15" t="s">
        <v>29</v>
      </c>
      <c r="B18" s="17">
        <v>56766</v>
      </c>
      <c r="C18" s="17">
        <v>53460.5</v>
      </c>
      <c r="D18" s="17">
        <v>603238</v>
      </c>
      <c r="E18" s="17">
        <v>308798.5</v>
      </c>
      <c r="F18" s="31">
        <f t="shared" ref="F18" si="3">(B18-C18)/C18</f>
        <v>6.1830697430813403E-2</v>
      </c>
      <c r="G18" s="31">
        <f t="shared" ref="G18" si="4">(D18-E18)/E18</f>
        <v>0.95350042179609029</v>
      </c>
    </row>
    <row r="19" spans="1:7">
      <c r="A19" s="17"/>
      <c r="B19" s="17"/>
      <c r="C19" s="17"/>
      <c r="D19" s="17"/>
      <c r="E19" s="17"/>
      <c r="F19" s="31"/>
      <c r="G19" s="31"/>
    </row>
    <row r="20" spans="1:7">
      <c r="A20" s="15" t="s">
        <v>143</v>
      </c>
      <c r="B20" s="17">
        <v>8301</v>
      </c>
      <c r="C20" s="17">
        <v>9240.83</v>
      </c>
      <c r="D20" s="17">
        <v>107598</v>
      </c>
      <c r="E20" s="17">
        <v>93414.04</v>
      </c>
      <c r="F20" s="31">
        <f t="shared" si="0"/>
        <v>-0.1017040677082037</v>
      </c>
      <c r="G20" s="31">
        <f t="shared" si="1"/>
        <v>0.15183970204050706</v>
      </c>
    </row>
    <row r="21" spans="1:7" s="27" customFormat="1">
      <c r="A21" s="33"/>
      <c r="B21" s="33"/>
      <c r="C21" s="33"/>
      <c r="D21" s="33"/>
      <c r="E21" s="33"/>
      <c r="F21" s="33"/>
      <c r="G21" s="33"/>
    </row>
    <row r="22" spans="1:7">
      <c r="A22" s="33"/>
      <c r="B22" s="34"/>
      <c r="C22" s="34"/>
      <c r="D22" s="34"/>
      <c r="E22" s="34"/>
      <c r="F22" s="34"/>
      <c r="G22" s="34"/>
    </row>
    <row r="23" spans="1:7">
      <c r="A23" s="33"/>
      <c r="B23" s="34"/>
      <c r="C23" s="34"/>
      <c r="D23" s="34"/>
      <c r="E23" s="34"/>
      <c r="F23" s="34"/>
      <c r="G23" s="34"/>
    </row>
    <row r="24" spans="1:7">
      <c r="A24" s="33"/>
      <c r="B24" s="34"/>
      <c r="C24" s="34"/>
      <c r="D24" s="34"/>
      <c r="E24" s="34"/>
      <c r="F24" s="34"/>
      <c r="G24" s="34"/>
    </row>
    <row r="25" spans="1:7">
      <c r="A25" s="33"/>
      <c r="B25" s="34"/>
      <c r="C25" s="34"/>
      <c r="D25" s="34"/>
      <c r="E25" s="34"/>
      <c r="F25" s="34"/>
      <c r="G25" s="34"/>
    </row>
    <row r="26" spans="1:7">
      <c r="A26" s="33"/>
      <c r="B26" s="34"/>
      <c r="C26" s="34"/>
      <c r="D26" s="34"/>
      <c r="E26" s="34"/>
      <c r="F26" s="34"/>
      <c r="G26" s="34"/>
    </row>
    <row r="27" spans="1:7">
      <c r="A27" s="33"/>
      <c r="B27" s="34"/>
      <c r="C27" s="34"/>
      <c r="D27" s="34"/>
      <c r="E27" s="34"/>
      <c r="F27" s="34"/>
      <c r="G27" s="34"/>
    </row>
    <row r="28" spans="1:7">
      <c r="A28" s="33"/>
      <c r="B28" s="34"/>
      <c r="C28" s="34"/>
      <c r="D28" s="34"/>
      <c r="E28" s="34"/>
      <c r="F28" s="34"/>
      <c r="G28" s="34"/>
    </row>
    <row r="29" spans="1:7">
      <c r="A29" s="33"/>
      <c r="B29" s="34"/>
      <c r="C29" s="34"/>
      <c r="D29" s="34"/>
      <c r="E29" s="34"/>
      <c r="F29" s="34"/>
      <c r="G29" s="34"/>
    </row>
    <row r="30" spans="1:7">
      <c r="A30" s="33"/>
      <c r="B30" s="34"/>
      <c r="C30" s="34"/>
      <c r="D30" s="34"/>
      <c r="E30" s="34"/>
      <c r="F30" s="34"/>
      <c r="G30" s="34"/>
    </row>
    <row r="31" spans="1:7">
      <c r="A31" s="33"/>
      <c r="B31" s="34"/>
      <c r="C31" s="34"/>
      <c r="D31" s="34"/>
      <c r="E31" s="34"/>
      <c r="F31" s="34"/>
      <c r="G31" s="34"/>
    </row>
    <row r="32" spans="1:7">
      <c r="A32" s="33"/>
      <c r="B32" s="34"/>
      <c r="C32" s="34"/>
      <c r="D32" s="34"/>
      <c r="E32" s="34"/>
      <c r="F32" s="34"/>
      <c r="G32" s="34"/>
    </row>
    <row r="33" spans="1:7">
      <c r="A33" s="33"/>
      <c r="B33" s="34"/>
      <c r="C33" s="34"/>
      <c r="D33" s="34"/>
      <c r="E33" s="34"/>
      <c r="F33" s="34"/>
      <c r="G33" s="34"/>
    </row>
    <row r="34" spans="1:7">
      <c r="A34" s="33"/>
      <c r="B34" s="34"/>
      <c r="C34" s="34"/>
      <c r="D34" s="34"/>
      <c r="E34" s="34"/>
      <c r="F34" s="34"/>
      <c r="G34" s="34"/>
    </row>
    <row r="35" spans="1:7">
      <c r="A35" s="33"/>
      <c r="B35" s="34"/>
      <c r="C35" s="34"/>
      <c r="D35" s="34"/>
      <c r="E35" s="34"/>
      <c r="F35" s="34"/>
      <c r="G35" s="34"/>
    </row>
    <row r="36" spans="1:7">
      <c r="A36" s="33"/>
      <c r="B36" s="34"/>
      <c r="C36" s="34"/>
      <c r="D36" s="34"/>
      <c r="E36" s="34"/>
      <c r="F36" s="34"/>
      <c r="G36" s="34"/>
    </row>
    <row r="37" spans="1:7">
      <c r="A37" s="33"/>
      <c r="B37" s="34"/>
      <c r="C37" s="34"/>
      <c r="D37" s="34"/>
      <c r="E37" s="34"/>
      <c r="F37" s="34"/>
      <c r="G37" s="34"/>
    </row>
  </sheetData>
  <phoneticPr fontId="3" type="noConversion"/>
  <printOptions gridLines="1"/>
  <pageMargins left="0.75" right="0.75" top="1" bottom="1" header="0.5" footer="0.5"/>
  <pageSetup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A31" sqref="A31:G39"/>
    </sheetView>
  </sheetViews>
  <sheetFormatPr defaultRowHeight="12.75"/>
  <cols>
    <col min="1" max="1" width="36" style="27" bestFit="1" customWidth="1"/>
    <col min="2" max="2" width="10.85546875" style="20" bestFit="1" customWidth="1"/>
    <col min="3" max="3" width="20.140625" style="20" bestFit="1" customWidth="1"/>
    <col min="4" max="4" width="5" style="20" bestFit="1" customWidth="1"/>
    <col min="5" max="5" width="8.85546875" style="20" bestFit="1" customWidth="1"/>
    <col min="6" max="6" width="17.28515625" style="20" bestFit="1" customWidth="1"/>
    <col min="7" max="7" width="12.140625" style="20" bestFit="1" customWidth="1"/>
    <col min="8" max="16384" width="9.140625" style="20"/>
  </cols>
  <sheetData>
    <row r="1" spans="1:7" s="27" customFormat="1">
      <c r="A1" s="2" t="s">
        <v>228</v>
      </c>
      <c r="B1" s="1" t="s">
        <v>0</v>
      </c>
      <c r="C1" s="1" t="s">
        <v>30</v>
      </c>
      <c r="D1" s="1" t="s">
        <v>2</v>
      </c>
      <c r="E1" s="2" t="s">
        <v>3</v>
      </c>
      <c r="F1" s="2" t="s">
        <v>4</v>
      </c>
      <c r="G1" s="2" t="s">
        <v>5</v>
      </c>
    </row>
    <row r="2" spans="1:7">
      <c r="A2" s="16" t="s">
        <v>98</v>
      </c>
      <c r="B2" s="9">
        <v>74</v>
      </c>
      <c r="C2" s="9">
        <v>118</v>
      </c>
      <c r="D2" s="9">
        <f>B2+[7]Sept!D6</f>
        <v>867</v>
      </c>
      <c r="E2" s="9">
        <f>C2+[7]Sept!E6</f>
        <v>1072</v>
      </c>
      <c r="F2" s="41">
        <f>(B2-C2)/C2</f>
        <v>-0.3728813559322034</v>
      </c>
      <c r="G2" s="41">
        <f>(D2-E2)/E2</f>
        <v>-0.1912313432835821</v>
      </c>
    </row>
    <row r="3" spans="1:7">
      <c r="A3" s="16" t="s">
        <v>99</v>
      </c>
      <c r="B3" s="9">
        <v>58</v>
      </c>
      <c r="C3" s="9">
        <v>86</v>
      </c>
      <c r="D3" s="9">
        <f>B3+[7]Sept!D7</f>
        <v>720</v>
      </c>
      <c r="E3" s="9">
        <f>C3+[7]Sept!E7</f>
        <v>891</v>
      </c>
      <c r="F3" s="41">
        <f t="shared" ref="F3:F9" si="0">(B3-C3)/C3</f>
        <v>-0.32558139534883723</v>
      </c>
      <c r="G3" s="41">
        <f t="shared" ref="G3:G9" si="1">(D3-E3)/E3</f>
        <v>-0.19191919191919191</v>
      </c>
    </row>
    <row r="4" spans="1:7">
      <c r="A4" s="16" t="s">
        <v>100</v>
      </c>
      <c r="B4" s="9">
        <v>32</v>
      </c>
      <c r="C4" s="9">
        <v>42</v>
      </c>
      <c r="D4" s="9">
        <f>B4+[7]Sept!D8</f>
        <v>372</v>
      </c>
      <c r="E4" s="9">
        <f>C4+[7]Sept!E8</f>
        <v>442</v>
      </c>
      <c r="F4" s="41">
        <f t="shared" si="0"/>
        <v>-0.23809523809523808</v>
      </c>
      <c r="G4" s="41">
        <f t="shared" si="1"/>
        <v>-0.15837104072398189</v>
      </c>
    </row>
    <row r="5" spans="1:7">
      <c r="A5" s="16" t="s">
        <v>96</v>
      </c>
      <c r="B5" s="9">
        <v>11</v>
      </c>
      <c r="C5" s="9">
        <v>7</v>
      </c>
      <c r="D5" s="9">
        <f>B5+[7]Sept!D9</f>
        <v>103</v>
      </c>
      <c r="E5" s="9">
        <f>C5+[7]Sept!E9</f>
        <v>134</v>
      </c>
      <c r="F5" s="6">
        <f t="shared" si="0"/>
        <v>0.5714285714285714</v>
      </c>
      <c r="G5" s="6">
        <f t="shared" si="1"/>
        <v>-0.23134328358208955</v>
      </c>
    </row>
    <row r="6" spans="1:7">
      <c r="A6" s="16" t="s">
        <v>101</v>
      </c>
      <c r="B6" s="9">
        <v>7</v>
      </c>
      <c r="C6" s="9">
        <v>28</v>
      </c>
      <c r="D6" s="9">
        <f>B6+[7]Sept!D10</f>
        <v>151</v>
      </c>
      <c r="E6" s="9">
        <f>C6+[7]Sept!E10</f>
        <v>205</v>
      </c>
      <c r="F6" s="6">
        <f t="shared" si="0"/>
        <v>-0.75</v>
      </c>
      <c r="G6" s="6">
        <f t="shared" si="1"/>
        <v>-0.26341463414634148</v>
      </c>
    </row>
    <row r="7" spans="1:7">
      <c r="A7" s="16" t="s">
        <v>102</v>
      </c>
      <c r="B7" s="9">
        <v>0</v>
      </c>
      <c r="C7" s="9">
        <v>1</v>
      </c>
      <c r="D7" s="9">
        <f>B7+[7]Sept!D11</f>
        <v>35</v>
      </c>
      <c r="E7" s="9">
        <f>C7+[7]Sept!E11</f>
        <v>35</v>
      </c>
      <c r="F7" s="42">
        <f t="shared" si="0"/>
        <v>-1</v>
      </c>
      <c r="G7" s="42">
        <f t="shared" si="1"/>
        <v>0</v>
      </c>
    </row>
    <row r="8" spans="1:7">
      <c r="A8" s="16"/>
      <c r="B8" s="9"/>
      <c r="C8" s="9"/>
      <c r="D8" s="9"/>
      <c r="E8" s="9"/>
      <c r="F8" s="42"/>
      <c r="G8" s="42"/>
    </row>
    <row r="9" spans="1:7">
      <c r="A9" s="2" t="s">
        <v>103</v>
      </c>
      <c r="B9" s="26">
        <f>SUM(B2:B8)</f>
        <v>182</v>
      </c>
      <c r="C9" s="26">
        <f t="shared" ref="C9:E9" si="2">SUM(C2:C8)</f>
        <v>282</v>
      </c>
      <c r="D9" s="26">
        <f t="shared" si="2"/>
        <v>2248</v>
      </c>
      <c r="E9" s="26">
        <f t="shared" si="2"/>
        <v>2779</v>
      </c>
      <c r="F9" s="74">
        <f t="shared" si="0"/>
        <v>-0.3546099290780142</v>
      </c>
      <c r="G9" s="74">
        <f t="shared" si="1"/>
        <v>-0.19107592659229938</v>
      </c>
    </row>
    <row r="10" spans="1:7">
      <c r="A10" s="21"/>
      <c r="B10" s="9"/>
      <c r="C10" s="9"/>
      <c r="D10" s="9"/>
      <c r="E10" s="9"/>
      <c r="F10" s="9"/>
      <c r="G10" s="9"/>
    </row>
    <row r="11" spans="1:7" s="27" customFormat="1">
      <c r="A11" s="2" t="s">
        <v>230</v>
      </c>
      <c r="B11" s="1" t="s">
        <v>0</v>
      </c>
      <c r="C11" s="1" t="s">
        <v>30</v>
      </c>
      <c r="D11" s="1" t="s">
        <v>2</v>
      </c>
      <c r="E11" s="2" t="s">
        <v>3</v>
      </c>
      <c r="F11" s="2" t="s">
        <v>4</v>
      </c>
      <c r="G11" s="2" t="s">
        <v>5</v>
      </c>
    </row>
    <row r="12" spans="1:7">
      <c r="A12" s="16" t="s">
        <v>98</v>
      </c>
      <c r="B12" s="9">
        <v>20</v>
      </c>
      <c r="C12" s="9">
        <v>21</v>
      </c>
      <c r="D12" s="9">
        <f>B12+[7]Sept!D15</f>
        <v>194</v>
      </c>
      <c r="E12" s="9">
        <f>C12+[7]Sept!E15</f>
        <v>250</v>
      </c>
      <c r="F12" s="42">
        <f>(B12-C12)/C12</f>
        <v>-4.7619047619047616E-2</v>
      </c>
      <c r="G12" s="42">
        <f>(D12-E12)/E12</f>
        <v>-0.224</v>
      </c>
    </row>
    <row r="13" spans="1:7">
      <c r="A13" s="16" t="s">
        <v>99</v>
      </c>
      <c r="B13" s="9">
        <v>20</v>
      </c>
      <c r="C13" s="9">
        <v>21</v>
      </c>
      <c r="D13" s="9">
        <f>B13+[7]Sept!D16</f>
        <v>200</v>
      </c>
      <c r="E13" s="9">
        <f>C13+[7]Sept!E16</f>
        <v>248</v>
      </c>
      <c r="F13" s="6">
        <f t="shared" ref="F13:F16" si="3">(B13-C13)/C13</f>
        <v>-4.7619047619047616E-2</v>
      </c>
      <c r="G13" s="6">
        <f t="shared" ref="G13:G19" si="4">(D13-E13)/E13</f>
        <v>-0.19354838709677419</v>
      </c>
    </row>
    <row r="14" spans="1:7">
      <c r="A14" s="16" t="s">
        <v>100</v>
      </c>
      <c r="B14" s="9">
        <v>13</v>
      </c>
      <c r="C14" s="9">
        <v>11</v>
      </c>
      <c r="D14" s="9">
        <f>B14+[7]Sept!D17</f>
        <v>122</v>
      </c>
      <c r="E14" s="9">
        <f>C14+[7]Sept!E17</f>
        <v>154</v>
      </c>
      <c r="F14" s="6">
        <f t="shared" si="3"/>
        <v>0.18181818181818182</v>
      </c>
      <c r="G14" s="6">
        <f t="shared" si="4"/>
        <v>-0.20779220779220781</v>
      </c>
    </row>
    <row r="15" spans="1:7">
      <c r="A15" s="16" t="s">
        <v>96</v>
      </c>
      <c r="B15" s="9">
        <v>4</v>
      </c>
      <c r="C15" s="9">
        <v>0</v>
      </c>
      <c r="D15" s="9">
        <f>B15+[7]Sept!D18</f>
        <v>27</v>
      </c>
      <c r="E15" s="9">
        <f>C15+[7]Sept!E18</f>
        <v>26</v>
      </c>
      <c r="F15" s="6"/>
      <c r="G15" s="6">
        <f t="shared" si="4"/>
        <v>3.8461538461538464E-2</v>
      </c>
    </row>
    <row r="16" spans="1:7">
      <c r="A16" s="16" t="s">
        <v>101</v>
      </c>
      <c r="B16" s="9">
        <v>3</v>
      </c>
      <c r="C16" s="9">
        <v>10</v>
      </c>
      <c r="D16" s="9">
        <f>B16+[7]Sept!D19</f>
        <v>44</v>
      </c>
      <c r="E16" s="9">
        <f>C16+[7]Sept!E19</f>
        <v>60</v>
      </c>
      <c r="F16" s="6">
        <f t="shared" si="3"/>
        <v>-0.7</v>
      </c>
      <c r="G16" s="6">
        <f t="shared" si="4"/>
        <v>-0.26666666666666666</v>
      </c>
    </row>
    <row r="17" spans="1:7">
      <c r="A17" s="16" t="s">
        <v>102</v>
      </c>
      <c r="B17" s="9">
        <v>0</v>
      </c>
      <c r="C17" s="9">
        <v>0</v>
      </c>
      <c r="D17" s="9">
        <f>B17+[7]Sept!D20</f>
        <v>7</v>
      </c>
      <c r="E17" s="9">
        <f>C17+[7]Sept!E20</f>
        <v>8</v>
      </c>
      <c r="F17" s="6">
        <v>0</v>
      </c>
      <c r="G17" s="6">
        <f t="shared" si="4"/>
        <v>-0.125</v>
      </c>
    </row>
    <row r="18" spans="1:7">
      <c r="A18" s="16"/>
      <c r="B18" s="9"/>
      <c r="C18" s="9"/>
      <c r="D18" s="9"/>
      <c r="E18" s="9"/>
      <c r="F18" s="6"/>
      <c r="G18" s="6"/>
    </row>
    <row r="19" spans="1:7">
      <c r="A19" s="2" t="s">
        <v>103</v>
      </c>
      <c r="B19" s="26">
        <f>SUM(B12:B18)</f>
        <v>60</v>
      </c>
      <c r="C19" s="26">
        <f t="shared" ref="C19:E19" si="5">SUM(C12:C18)</f>
        <v>63</v>
      </c>
      <c r="D19" s="26">
        <f t="shared" si="5"/>
        <v>594</v>
      </c>
      <c r="E19" s="26">
        <f t="shared" si="5"/>
        <v>746</v>
      </c>
      <c r="F19" s="19">
        <v>0</v>
      </c>
      <c r="G19" s="19">
        <f t="shared" si="4"/>
        <v>-0.20375335120643431</v>
      </c>
    </row>
    <row r="20" spans="1:7">
      <c r="A20" s="21"/>
      <c r="B20" s="9"/>
      <c r="C20" s="9"/>
      <c r="D20" s="9"/>
      <c r="E20" s="9"/>
      <c r="F20" s="9"/>
      <c r="G20" s="9"/>
    </row>
    <row r="21" spans="1:7" s="27" customFormat="1">
      <c r="A21" s="2" t="s">
        <v>225</v>
      </c>
      <c r="B21" s="1" t="s">
        <v>0</v>
      </c>
      <c r="C21" s="1" t="s">
        <v>30</v>
      </c>
      <c r="D21" s="1" t="s">
        <v>2</v>
      </c>
      <c r="E21" s="1" t="s">
        <v>3</v>
      </c>
      <c r="F21" s="2" t="s">
        <v>4</v>
      </c>
      <c r="G21" s="2" t="s">
        <v>5</v>
      </c>
    </row>
    <row r="22" spans="1:7">
      <c r="A22" s="16" t="s">
        <v>98</v>
      </c>
      <c r="B22" s="9">
        <v>46</v>
      </c>
      <c r="C22" s="9">
        <v>83</v>
      </c>
      <c r="D22" s="9">
        <f>B22+[7]Sept!D24</f>
        <v>569</v>
      </c>
      <c r="E22" s="9">
        <f>C22+[7]Sept!E24</f>
        <v>708</v>
      </c>
      <c r="F22" s="6">
        <f>(B22-C22)/C22</f>
        <v>-0.44578313253012047</v>
      </c>
      <c r="G22" s="6">
        <f>(D22-E22)/E22</f>
        <v>-0.1963276836158192</v>
      </c>
    </row>
    <row r="23" spans="1:7">
      <c r="A23" s="16" t="s">
        <v>99</v>
      </c>
      <c r="B23" s="9">
        <v>23</v>
      </c>
      <c r="C23" s="9">
        <v>53</v>
      </c>
      <c r="D23" s="9">
        <f>B23+[7]Sept!D25</f>
        <v>406</v>
      </c>
      <c r="E23" s="9">
        <f>C23+[7]Sept!E25</f>
        <v>518</v>
      </c>
      <c r="F23" s="6">
        <f t="shared" ref="F23:F29" si="6">(B23-C23)/C23</f>
        <v>-0.56603773584905659</v>
      </c>
      <c r="G23" s="6">
        <f t="shared" ref="G23:G29" si="7">(D23-E23)/E23</f>
        <v>-0.21621621621621623</v>
      </c>
    </row>
    <row r="24" spans="1:7">
      <c r="A24" s="16" t="s">
        <v>100</v>
      </c>
      <c r="B24" s="9">
        <v>17</v>
      </c>
      <c r="C24" s="9">
        <v>29</v>
      </c>
      <c r="D24" s="9">
        <f>B24+[7]Sept!D26</f>
        <v>233</v>
      </c>
      <c r="E24" s="9">
        <f>C24+[7]Sept!E26</f>
        <v>274</v>
      </c>
      <c r="F24" s="6">
        <f t="shared" si="6"/>
        <v>-0.41379310344827586</v>
      </c>
      <c r="G24" s="6">
        <f t="shared" si="7"/>
        <v>-0.14963503649635038</v>
      </c>
    </row>
    <row r="25" spans="1:7">
      <c r="A25" s="16" t="s">
        <v>96</v>
      </c>
      <c r="B25" s="9">
        <v>4</v>
      </c>
      <c r="C25" s="9">
        <v>6</v>
      </c>
      <c r="D25" s="9">
        <f>B25+[7]Sept!D27</f>
        <v>61</v>
      </c>
      <c r="E25" s="9">
        <f>C25+[7]Sept!E27</f>
        <v>91</v>
      </c>
      <c r="F25" s="6">
        <f t="shared" si="6"/>
        <v>-0.33333333333333331</v>
      </c>
      <c r="G25" s="6">
        <f t="shared" si="7"/>
        <v>-0.32967032967032966</v>
      </c>
    </row>
    <row r="26" spans="1:7">
      <c r="A26" s="16" t="s">
        <v>101</v>
      </c>
      <c r="B26" s="9">
        <v>2</v>
      </c>
      <c r="C26" s="9">
        <v>17</v>
      </c>
      <c r="D26" s="9">
        <f>B26+[7]Sept!D28</f>
        <v>91</v>
      </c>
      <c r="E26" s="9">
        <f>C26+[7]Sept!E28</f>
        <v>133</v>
      </c>
      <c r="F26" s="6">
        <f t="shared" si="6"/>
        <v>-0.88235294117647056</v>
      </c>
      <c r="G26" s="6">
        <f t="shared" si="7"/>
        <v>-0.31578947368421051</v>
      </c>
    </row>
    <row r="27" spans="1:7">
      <c r="A27" s="16" t="s">
        <v>102</v>
      </c>
      <c r="B27" s="9">
        <v>0</v>
      </c>
      <c r="C27" s="9">
        <v>1</v>
      </c>
      <c r="D27" s="9">
        <f>B27+[7]Sept!D29</f>
        <v>21</v>
      </c>
      <c r="E27" s="9">
        <f>C27+[7]Sept!E29</f>
        <v>20</v>
      </c>
      <c r="F27" s="6">
        <f t="shared" si="6"/>
        <v>-1</v>
      </c>
      <c r="G27" s="6">
        <f t="shared" si="7"/>
        <v>0.05</v>
      </c>
    </row>
    <row r="28" spans="1:7">
      <c r="A28" s="16"/>
      <c r="B28" s="9"/>
      <c r="C28" s="9"/>
      <c r="D28" s="9"/>
      <c r="E28" s="9"/>
      <c r="F28" s="6"/>
      <c r="G28" s="6"/>
    </row>
    <row r="29" spans="1:7">
      <c r="A29" s="2" t="s">
        <v>103</v>
      </c>
      <c r="B29" s="26">
        <f>SUM(B22:B28)</f>
        <v>92</v>
      </c>
      <c r="C29" s="26">
        <f t="shared" ref="C29:E29" si="8">SUM(C22:C28)</f>
        <v>189</v>
      </c>
      <c r="D29" s="26">
        <f t="shared" si="8"/>
        <v>1381</v>
      </c>
      <c r="E29" s="26">
        <f t="shared" si="8"/>
        <v>1744</v>
      </c>
      <c r="F29" s="19">
        <f t="shared" si="6"/>
        <v>-0.51322751322751325</v>
      </c>
      <c r="G29" s="19">
        <f t="shared" si="7"/>
        <v>-0.20814220183486237</v>
      </c>
    </row>
    <row r="30" spans="1:7">
      <c r="A30" s="21"/>
      <c r="B30" s="9"/>
      <c r="C30" s="9"/>
      <c r="D30" s="9"/>
      <c r="E30" s="9"/>
      <c r="F30" s="9"/>
      <c r="G30" s="9"/>
    </row>
    <row r="31" spans="1:7" s="27" customFormat="1">
      <c r="A31" s="2" t="s">
        <v>231</v>
      </c>
      <c r="B31" s="1" t="s">
        <v>0</v>
      </c>
      <c r="C31" s="1" t="s">
        <v>30</v>
      </c>
      <c r="D31" s="1" t="s">
        <v>2</v>
      </c>
      <c r="E31" s="1" t="s">
        <v>3</v>
      </c>
      <c r="F31" s="2" t="s">
        <v>4</v>
      </c>
      <c r="G31" s="2" t="s">
        <v>5</v>
      </c>
    </row>
    <row r="32" spans="1:7">
      <c r="A32" s="16" t="s">
        <v>98</v>
      </c>
      <c r="B32" s="9">
        <v>4</v>
      </c>
      <c r="C32" s="9">
        <v>6</v>
      </c>
      <c r="D32" s="9">
        <f>B32+[7]Sept!D33</f>
        <v>53</v>
      </c>
      <c r="E32" s="9">
        <f>C32+[7]Sept!E33</f>
        <v>53</v>
      </c>
      <c r="F32" s="6">
        <f>(B32-C32)/C32</f>
        <v>-0.33333333333333331</v>
      </c>
      <c r="G32" s="6">
        <f>(D32-E32)/E32</f>
        <v>0</v>
      </c>
    </row>
    <row r="33" spans="1:7">
      <c r="A33" s="16" t="s">
        <v>99</v>
      </c>
      <c r="B33" s="9">
        <v>7</v>
      </c>
      <c r="C33" s="9">
        <v>4</v>
      </c>
      <c r="D33" s="9">
        <f>B33+[7]Sept!D34</f>
        <v>48</v>
      </c>
      <c r="E33" s="9">
        <f>C33+[7]Sept!E34</f>
        <v>50</v>
      </c>
      <c r="F33" s="41">
        <f t="shared" ref="F33:F39" si="9">(B33-C33)/C33</f>
        <v>0.75</v>
      </c>
      <c r="G33" s="41">
        <f t="shared" ref="G33:G39" si="10">(D33-E33)/E33</f>
        <v>-0.04</v>
      </c>
    </row>
    <row r="34" spans="1:7">
      <c r="A34" s="16" t="s">
        <v>100</v>
      </c>
      <c r="B34" s="9">
        <v>2</v>
      </c>
      <c r="C34" s="9">
        <v>2</v>
      </c>
      <c r="D34" s="9">
        <f>B34+[7]Sept!D35</f>
        <v>14</v>
      </c>
      <c r="E34" s="9">
        <f>C34+[7]Sept!E35</f>
        <v>14</v>
      </c>
      <c r="F34" s="6">
        <f t="shared" si="9"/>
        <v>0</v>
      </c>
      <c r="G34" s="6">
        <f t="shared" si="10"/>
        <v>0</v>
      </c>
    </row>
    <row r="35" spans="1:7">
      <c r="A35" s="16" t="s">
        <v>96</v>
      </c>
      <c r="B35" s="9">
        <v>3</v>
      </c>
      <c r="C35" s="9">
        <v>1</v>
      </c>
      <c r="D35" s="9">
        <f>B35+[7]Sept!D36</f>
        <v>16</v>
      </c>
      <c r="E35" s="9">
        <f>C35+[7]Sept!E36</f>
        <v>17</v>
      </c>
      <c r="F35" s="6">
        <f t="shared" si="9"/>
        <v>2</v>
      </c>
      <c r="G35" s="6">
        <f t="shared" si="10"/>
        <v>-5.8823529411764705E-2</v>
      </c>
    </row>
    <row r="36" spans="1:7">
      <c r="A36" s="16" t="s">
        <v>101</v>
      </c>
      <c r="B36" s="9">
        <v>2</v>
      </c>
      <c r="C36" s="9">
        <v>1</v>
      </c>
      <c r="D36" s="9">
        <f>B36+[7]Sept!D37</f>
        <v>9</v>
      </c>
      <c r="E36" s="9">
        <f>C36+[7]Sept!E37</f>
        <v>12</v>
      </c>
      <c r="F36" s="6">
        <f t="shared" si="9"/>
        <v>1</v>
      </c>
      <c r="G36" s="6">
        <f t="shared" si="10"/>
        <v>-0.25</v>
      </c>
    </row>
    <row r="37" spans="1:7">
      <c r="A37" s="16" t="s">
        <v>102</v>
      </c>
      <c r="B37" s="9">
        <v>0</v>
      </c>
      <c r="C37" s="9">
        <v>0</v>
      </c>
      <c r="D37" s="9">
        <f>B37+[7]Sept!D38</f>
        <v>7</v>
      </c>
      <c r="E37" s="9">
        <f>C37+[7]Sept!E38</f>
        <v>7</v>
      </c>
      <c r="F37" s="6"/>
      <c r="G37" s="6">
        <f t="shared" si="10"/>
        <v>0</v>
      </c>
    </row>
    <row r="38" spans="1:7">
      <c r="A38" s="16"/>
      <c r="B38" s="9"/>
      <c r="C38" s="9"/>
      <c r="D38" s="9"/>
      <c r="E38" s="9"/>
      <c r="F38" s="6"/>
      <c r="G38" s="6"/>
    </row>
    <row r="39" spans="1:7">
      <c r="A39" s="2" t="s">
        <v>103</v>
      </c>
      <c r="B39" s="26">
        <f>SUM(B32:B38)</f>
        <v>18</v>
      </c>
      <c r="C39" s="26">
        <f t="shared" ref="C39:E39" si="11">SUM(C32:C38)</f>
        <v>14</v>
      </c>
      <c r="D39" s="26">
        <f t="shared" si="11"/>
        <v>147</v>
      </c>
      <c r="E39" s="26">
        <f t="shared" si="11"/>
        <v>153</v>
      </c>
      <c r="F39" s="19">
        <f t="shared" si="9"/>
        <v>0.2857142857142857</v>
      </c>
      <c r="G39" s="19">
        <f t="shared" si="10"/>
        <v>-3.9215686274509803E-2</v>
      </c>
    </row>
    <row r="40" spans="1:7">
      <c r="A40" s="64"/>
      <c r="B40" s="65"/>
      <c r="C40" s="65"/>
      <c r="D40" s="65"/>
      <c r="E40" s="65"/>
      <c r="F40" s="75"/>
      <c r="G40" s="75"/>
    </row>
    <row r="41" spans="1:7">
      <c r="A41" s="65"/>
      <c r="B41" s="65"/>
      <c r="C41" s="65"/>
      <c r="D41" s="65"/>
      <c r="E41" s="65"/>
      <c r="F41" s="65"/>
      <c r="G41" s="65"/>
    </row>
    <row r="42" spans="1:7">
      <c r="A42" s="64"/>
      <c r="B42" s="65"/>
      <c r="C42" s="65"/>
      <c r="D42" s="65"/>
      <c r="E42" s="65"/>
      <c r="F42" s="65"/>
      <c r="G42" s="65"/>
    </row>
  </sheetData>
  <phoneticPr fontId="3" type="noConversion"/>
  <printOptions gridLines="1"/>
  <pageMargins left="0.75" right="0.75" top="1" bottom="1" header="0.5" footer="0.5"/>
  <pageSetup orientation="landscape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topLeftCell="D1" workbookViewId="0">
      <selection sqref="A1:G21"/>
    </sheetView>
  </sheetViews>
  <sheetFormatPr defaultRowHeight="12.75"/>
  <cols>
    <col min="1" max="1" width="25" style="20" bestFit="1" customWidth="1"/>
    <col min="2" max="2" width="11" style="20" bestFit="1" customWidth="1"/>
    <col min="3" max="3" width="20.28515625" style="20" bestFit="1" customWidth="1"/>
    <col min="4" max="4" width="8.5703125" style="20" bestFit="1" customWidth="1"/>
    <col min="5" max="5" width="9" style="20" bestFit="1" customWidth="1"/>
    <col min="6" max="6" width="17.28515625" style="20" bestFit="1" customWidth="1"/>
    <col min="7" max="7" width="12.140625" style="20" bestFit="1" customWidth="1"/>
    <col min="8" max="16384" width="9.140625" style="20"/>
  </cols>
  <sheetData>
    <row r="1" spans="1:7">
      <c r="A1" s="1" t="s">
        <v>227</v>
      </c>
      <c r="B1" s="2" t="s">
        <v>0</v>
      </c>
      <c r="C1" s="2" t="s">
        <v>30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>
      <c r="A2" s="16" t="s">
        <v>19</v>
      </c>
      <c r="B2" s="9">
        <v>0</v>
      </c>
      <c r="C2" s="9">
        <v>0</v>
      </c>
      <c r="D2" s="9">
        <v>1</v>
      </c>
      <c r="E2" s="9">
        <v>0</v>
      </c>
      <c r="F2" s="6">
        <v>0</v>
      </c>
      <c r="G2" s="6">
        <v>0</v>
      </c>
    </row>
    <row r="3" spans="1:7">
      <c r="A3" s="16" t="s">
        <v>20</v>
      </c>
      <c r="B3" s="9">
        <v>0</v>
      </c>
      <c r="C3" s="9">
        <v>0</v>
      </c>
      <c r="D3" s="9">
        <v>0</v>
      </c>
      <c r="E3" s="9">
        <v>0</v>
      </c>
      <c r="F3" s="6">
        <v>0</v>
      </c>
      <c r="G3" s="6">
        <v>0</v>
      </c>
    </row>
    <row r="4" spans="1:7">
      <c r="A4" s="16" t="s">
        <v>21</v>
      </c>
      <c r="B4" s="9">
        <v>19</v>
      </c>
      <c r="C4" s="9">
        <v>11</v>
      </c>
      <c r="D4" s="9">
        <v>213</v>
      </c>
      <c r="E4" s="9">
        <v>132</v>
      </c>
      <c r="F4" s="6">
        <f t="shared" ref="F4:F21" si="0">(B4-C4)/C4</f>
        <v>0.72727272727272729</v>
      </c>
      <c r="G4" s="6">
        <f t="shared" ref="G4:G21" si="1">(D4-E4)/E4</f>
        <v>0.61363636363636365</v>
      </c>
    </row>
    <row r="5" spans="1:7">
      <c r="A5" s="16" t="s">
        <v>15</v>
      </c>
      <c r="B5" s="9">
        <v>0</v>
      </c>
      <c r="C5" s="9">
        <v>0</v>
      </c>
      <c r="D5" s="9">
        <v>1</v>
      </c>
      <c r="E5" s="9">
        <v>0</v>
      </c>
      <c r="F5" s="6">
        <v>0</v>
      </c>
      <c r="G5" s="6">
        <v>0</v>
      </c>
    </row>
    <row r="6" spans="1:7">
      <c r="A6" s="16" t="s">
        <v>22</v>
      </c>
      <c r="B6" s="9">
        <v>74</v>
      </c>
      <c r="C6" s="9">
        <v>40</v>
      </c>
      <c r="D6" s="9">
        <v>1058</v>
      </c>
      <c r="E6" s="9">
        <v>408</v>
      </c>
      <c r="F6" s="6">
        <f t="shared" si="0"/>
        <v>0.85</v>
      </c>
      <c r="G6" s="6">
        <f t="shared" si="1"/>
        <v>1.5931372549019607</v>
      </c>
    </row>
    <row r="7" spans="1:7">
      <c r="A7" s="16" t="s">
        <v>23</v>
      </c>
      <c r="B7" s="9">
        <v>27</v>
      </c>
      <c r="C7" s="9">
        <v>18</v>
      </c>
      <c r="D7" s="9">
        <v>387</v>
      </c>
      <c r="E7" s="9">
        <v>184</v>
      </c>
      <c r="F7" s="6">
        <f t="shared" si="0"/>
        <v>0.5</v>
      </c>
      <c r="G7" s="6">
        <f t="shared" si="1"/>
        <v>1.1032608695652173</v>
      </c>
    </row>
    <row r="8" spans="1:7">
      <c r="A8" s="16" t="s">
        <v>31</v>
      </c>
      <c r="B8" s="9">
        <v>18</v>
      </c>
      <c r="C8" s="9">
        <v>18</v>
      </c>
      <c r="D8" s="9">
        <v>348</v>
      </c>
      <c r="E8" s="9">
        <v>247</v>
      </c>
      <c r="F8" s="6">
        <f t="shared" si="0"/>
        <v>0</v>
      </c>
      <c r="G8" s="6">
        <f t="shared" si="1"/>
        <v>0.40890688259109309</v>
      </c>
    </row>
    <row r="9" spans="1:7">
      <c r="A9" s="16" t="s">
        <v>32</v>
      </c>
      <c r="B9" s="9">
        <v>300</v>
      </c>
      <c r="C9" s="9">
        <v>0</v>
      </c>
      <c r="D9" s="9">
        <v>95908</v>
      </c>
      <c r="E9" s="9">
        <v>80276</v>
      </c>
      <c r="F9" s="6">
        <v>0</v>
      </c>
      <c r="G9" s="6">
        <f t="shared" si="1"/>
        <v>0.19472818775225473</v>
      </c>
    </row>
    <row r="10" spans="1:7">
      <c r="A10" s="16" t="s">
        <v>24</v>
      </c>
      <c r="B10" s="9">
        <v>0</v>
      </c>
      <c r="C10" s="9">
        <v>0</v>
      </c>
      <c r="D10" s="9">
        <v>0</v>
      </c>
      <c r="E10" s="9">
        <v>0</v>
      </c>
      <c r="F10" s="6">
        <v>0</v>
      </c>
      <c r="G10" s="6">
        <v>0</v>
      </c>
    </row>
    <row r="11" spans="1:7">
      <c r="A11" s="16" t="s">
        <v>25</v>
      </c>
      <c r="B11" s="9">
        <v>93</v>
      </c>
      <c r="C11" s="9">
        <v>44</v>
      </c>
      <c r="D11" s="9">
        <v>699</v>
      </c>
      <c r="E11" s="9">
        <v>367</v>
      </c>
      <c r="F11" s="6">
        <f t="shared" si="0"/>
        <v>1.1136363636363635</v>
      </c>
      <c r="G11" s="6">
        <f t="shared" si="1"/>
        <v>0.90463215258855589</v>
      </c>
    </row>
    <row r="12" spans="1:7">
      <c r="A12" s="16" t="s">
        <v>26</v>
      </c>
      <c r="B12" s="9">
        <v>0</v>
      </c>
      <c r="C12" s="9">
        <v>0</v>
      </c>
      <c r="D12" s="9">
        <v>0</v>
      </c>
      <c r="E12" s="9">
        <v>0</v>
      </c>
      <c r="F12" s="6">
        <v>0</v>
      </c>
      <c r="G12" s="6">
        <v>0</v>
      </c>
    </row>
    <row r="13" spans="1:7">
      <c r="A13" s="16" t="s">
        <v>27</v>
      </c>
      <c r="B13" s="9">
        <v>0</v>
      </c>
      <c r="C13" s="9">
        <v>0</v>
      </c>
      <c r="D13" s="9">
        <v>0</v>
      </c>
      <c r="E13" s="9">
        <v>0</v>
      </c>
      <c r="F13" s="6">
        <v>0</v>
      </c>
      <c r="G13" s="6">
        <v>0</v>
      </c>
    </row>
    <row r="14" spans="1:7">
      <c r="A14" s="16" t="s">
        <v>28</v>
      </c>
      <c r="B14" s="9">
        <v>18</v>
      </c>
      <c r="C14" s="9">
        <v>8</v>
      </c>
      <c r="D14" s="9">
        <v>199</v>
      </c>
      <c r="E14" s="9">
        <v>148</v>
      </c>
      <c r="F14" s="6">
        <f t="shared" si="0"/>
        <v>1.25</v>
      </c>
      <c r="G14" s="6">
        <f t="shared" si="1"/>
        <v>0.34459459459459457</v>
      </c>
    </row>
    <row r="15" spans="1:7">
      <c r="A15" s="16" t="s">
        <v>229</v>
      </c>
      <c r="B15" s="9">
        <v>0</v>
      </c>
      <c r="C15" s="9">
        <v>0</v>
      </c>
      <c r="D15" s="9">
        <v>0</v>
      </c>
      <c r="E15" s="9">
        <v>0</v>
      </c>
      <c r="F15" s="6"/>
      <c r="G15" s="6"/>
    </row>
    <row r="16" spans="1:7">
      <c r="A16" s="16"/>
      <c r="B16" s="9"/>
      <c r="C16" s="9"/>
      <c r="D16" s="9"/>
      <c r="E16" s="9"/>
      <c r="F16" s="6"/>
      <c r="G16" s="6"/>
    </row>
    <row r="17" spans="1:7">
      <c r="A17" s="2" t="s">
        <v>103</v>
      </c>
      <c r="B17" s="26">
        <f>SUM(B2:B16)</f>
        <v>549</v>
      </c>
      <c r="C17" s="26">
        <f t="shared" ref="C17:E17" si="2">SUM(C2:C16)</f>
        <v>139</v>
      </c>
      <c r="D17" s="26">
        <f t="shared" si="2"/>
        <v>98814</v>
      </c>
      <c r="E17" s="26">
        <f t="shared" si="2"/>
        <v>81762</v>
      </c>
      <c r="F17" s="19">
        <f t="shared" si="0"/>
        <v>2.949640287769784</v>
      </c>
      <c r="G17" s="19">
        <f t="shared" si="1"/>
        <v>0.20855654215894914</v>
      </c>
    </row>
    <row r="18" spans="1:7">
      <c r="A18" s="21"/>
      <c r="B18" s="9"/>
      <c r="C18" s="9"/>
      <c r="D18" s="9"/>
      <c r="E18" s="9"/>
      <c r="F18" s="6"/>
      <c r="G18" s="6"/>
    </row>
    <row r="19" spans="1:7">
      <c r="A19" s="16" t="s">
        <v>32</v>
      </c>
      <c r="B19" s="36">
        <v>21060</v>
      </c>
      <c r="C19" s="36">
        <v>480</v>
      </c>
      <c r="D19" s="36">
        <v>153976</v>
      </c>
      <c r="E19" s="36">
        <v>103822</v>
      </c>
      <c r="F19" s="6">
        <f t="shared" si="0"/>
        <v>42.875</v>
      </c>
      <c r="G19" s="6">
        <f t="shared" si="1"/>
        <v>0.48307680453083163</v>
      </c>
    </row>
    <row r="20" spans="1:7">
      <c r="A20" s="21"/>
      <c r="B20" s="9"/>
      <c r="C20" s="9"/>
      <c r="D20" s="9"/>
      <c r="E20" s="9"/>
      <c r="F20" s="6"/>
      <c r="G20" s="6"/>
    </row>
    <row r="21" spans="1:7">
      <c r="A21" s="16" t="s">
        <v>29</v>
      </c>
      <c r="B21" s="24">
        <v>5400</v>
      </c>
      <c r="C21" s="9">
        <v>4777</v>
      </c>
      <c r="D21" s="9">
        <v>52885</v>
      </c>
      <c r="E21" s="9">
        <v>42197</v>
      </c>
      <c r="F21" s="6">
        <f t="shared" si="0"/>
        <v>0.13041657944316518</v>
      </c>
      <c r="G21" s="6">
        <f t="shared" si="1"/>
        <v>0.25328814844657205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>
      <selection activeCell="C37" sqref="C37"/>
    </sheetView>
  </sheetViews>
  <sheetFormatPr defaultRowHeight="12.75"/>
  <cols>
    <col min="1" max="1" width="25.5703125" style="27" bestFit="1" customWidth="1"/>
    <col min="2" max="2" width="13.5703125" style="20" customWidth="1"/>
    <col min="3" max="3" width="20.140625" style="20" bestFit="1" customWidth="1"/>
    <col min="4" max="4" width="8.140625" style="20" bestFit="1" customWidth="1"/>
    <col min="5" max="5" width="8.85546875" style="20" bestFit="1" customWidth="1"/>
    <col min="6" max="6" width="17.28515625" style="20" bestFit="1" customWidth="1"/>
    <col min="7" max="7" width="12.140625" style="20" bestFit="1" customWidth="1"/>
    <col min="8" max="16384" width="9.140625" style="20"/>
  </cols>
  <sheetData>
    <row r="1" spans="1:7">
      <c r="A1" s="2" t="s">
        <v>243</v>
      </c>
      <c r="B1" s="1" t="s">
        <v>0</v>
      </c>
      <c r="C1" s="1" t="s">
        <v>30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s="27" customFormat="1">
      <c r="A2" s="15" t="s">
        <v>41</v>
      </c>
      <c r="B2" s="9">
        <v>563</v>
      </c>
      <c r="C2" s="9">
        <v>942</v>
      </c>
      <c r="D2" s="9">
        <v>7126</v>
      </c>
      <c r="E2" s="9">
        <v>6327</v>
      </c>
      <c r="F2" s="45">
        <f>(B2-C2)/C2</f>
        <v>-0.40233545647558389</v>
      </c>
      <c r="G2" s="45">
        <f>(D2-E2)/E2</f>
        <v>0.12628417891575786</v>
      </c>
    </row>
    <row r="3" spans="1:7">
      <c r="A3" s="15" t="s">
        <v>42</v>
      </c>
      <c r="B3" s="9">
        <v>3</v>
      </c>
      <c r="C3" s="9">
        <v>0</v>
      </c>
      <c r="D3" s="9">
        <v>8</v>
      </c>
      <c r="E3" s="9">
        <v>8</v>
      </c>
      <c r="F3" s="45"/>
      <c r="G3" s="45">
        <f t="shared" ref="G3:G10" si="0">(D3-E3)/E3</f>
        <v>0</v>
      </c>
    </row>
    <row r="4" spans="1:7">
      <c r="A4" s="15"/>
      <c r="B4" s="9"/>
      <c r="C4" s="9"/>
      <c r="D4" s="9"/>
      <c r="E4" s="9"/>
      <c r="F4" s="45"/>
      <c r="G4" s="45"/>
    </row>
    <row r="5" spans="1:7">
      <c r="A5" s="1" t="s">
        <v>247</v>
      </c>
      <c r="B5" s="26">
        <f>SUM(B2:B3)</f>
        <v>566</v>
      </c>
      <c r="C5" s="26">
        <f t="shared" ref="C5:E5" si="1">SUM(C2:C3)</f>
        <v>942</v>
      </c>
      <c r="D5" s="26">
        <f t="shared" si="1"/>
        <v>7134</v>
      </c>
      <c r="E5" s="26">
        <f t="shared" si="1"/>
        <v>6335</v>
      </c>
      <c r="F5" s="69">
        <f t="shared" ref="F5:F9" si="2">(B5-C5)/C5</f>
        <v>-0.39915074309978771</v>
      </c>
      <c r="G5" s="69">
        <f t="shared" si="0"/>
        <v>0.12612470402525652</v>
      </c>
    </row>
    <row r="6" spans="1:7">
      <c r="A6" s="17"/>
      <c r="B6" s="9"/>
      <c r="C6" s="9"/>
      <c r="D6" s="9"/>
      <c r="E6" s="9"/>
      <c r="F6" s="45"/>
      <c r="G6" s="45"/>
    </row>
    <row r="7" spans="1:7">
      <c r="A7" s="1" t="s">
        <v>237</v>
      </c>
      <c r="B7" s="9"/>
      <c r="C7" s="9"/>
      <c r="D7" s="9"/>
      <c r="E7" s="9"/>
      <c r="F7" s="45"/>
      <c r="G7" s="45"/>
    </row>
    <row r="8" spans="1:7">
      <c r="A8" s="15" t="s">
        <v>141</v>
      </c>
      <c r="B8" s="9">
        <v>713</v>
      </c>
      <c r="C8" s="9">
        <v>283</v>
      </c>
      <c r="D8" s="9">
        <v>5077</v>
      </c>
      <c r="E8" s="9">
        <v>4387</v>
      </c>
      <c r="F8" s="45">
        <f t="shared" si="2"/>
        <v>1.5194346289752649</v>
      </c>
      <c r="G8" s="45">
        <f t="shared" si="0"/>
        <v>0.15728288124002734</v>
      </c>
    </row>
    <row r="9" spans="1:7">
      <c r="A9" s="15" t="s">
        <v>142</v>
      </c>
      <c r="B9" s="9">
        <v>2</v>
      </c>
      <c r="C9" s="9">
        <v>2</v>
      </c>
      <c r="D9" s="9">
        <v>34</v>
      </c>
      <c r="E9" s="9">
        <v>19</v>
      </c>
      <c r="F9" s="45">
        <f t="shared" si="2"/>
        <v>0</v>
      </c>
      <c r="G9" s="45">
        <f t="shared" si="0"/>
        <v>0.78947368421052633</v>
      </c>
    </row>
    <row r="10" spans="1:7" s="27" customFormat="1">
      <c r="A10" s="15" t="s">
        <v>21</v>
      </c>
      <c r="B10" s="9">
        <v>2</v>
      </c>
      <c r="C10" s="9">
        <v>0</v>
      </c>
      <c r="D10" s="9">
        <v>4</v>
      </c>
      <c r="E10" s="9">
        <v>71</v>
      </c>
      <c r="F10" s="45"/>
      <c r="G10" s="45">
        <f t="shared" si="0"/>
        <v>-0.94366197183098588</v>
      </c>
    </row>
    <row r="11" spans="1:7">
      <c r="A11" s="15" t="s">
        <v>147</v>
      </c>
      <c r="B11" s="9">
        <v>0</v>
      </c>
      <c r="C11" s="9">
        <v>0</v>
      </c>
      <c r="D11" s="9">
        <v>0</v>
      </c>
      <c r="E11" s="9">
        <v>0</v>
      </c>
      <c r="F11" s="45"/>
      <c r="G11" s="45"/>
    </row>
    <row r="12" spans="1:7">
      <c r="A12" s="15" t="s">
        <v>148</v>
      </c>
      <c r="B12" s="9">
        <v>0</v>
      </c>
      <c r="C12" s="9">
        <v>0</v>
      </c>
      <c r="D12" s="9">
        <v>0</v>
      </c>
      <c r="E12" s="9">
        <v>0</v>
      </c>
      <c r="F12" s="45"/>
      <c r="G12" s="45"/>
    </row>
    <row r="13" spans="1:7">
      <c r="A13" s="15" t="s">
        <v>26</v>
      </c>
      <c r="B13" s="9">
        <v>0</v>
      </c>
      <c r="C13" s="9">
        <v>0</v>
      </c>
      <c r="D13" s="9">
        <v>0</v>
      </c>
      <c r="E13" s="9">
        <v>0</v>
      </c>
      <c r="F13" s="45"/>
      <c r="G13" s="45"/>
    </row>
    <row r="14" spans="1:7">
      <c r="A14" s="21"/>
      <c r="B14" s="9"/>
      <c r="C14" s="9"/>
      <c r="D14" s="9"/>
      <c r="E14" s="9"/>
      <c r="F14" s="45"/>
      <c r="G14" s="45"/>
    </row>
    <row r="15" spans="1:7">
      <c r="A15" s="2" t="s">
        <v>238</v>
      </c>
      <c r="B15" s="1" t="s">
        <v>0</v>
      </c>
      <c r="C15" s="1" t="s">
        <v>30</v>
      </c>
      <c r="D15" s="1" t="s">
        <v>2</v>
      </c>
      <c r="E15" s="1" t="s">
        <v>3</v>
      </c>
      <c r="F15" s="1" t="s">
        <v>4</v>
      </c>
      <c r="G15" s="1" t="s">
        <v>5</v>
      </c>
    </row>
    <row r="16" spans="1:7">
      <c r="A16" s="15" t="s">
        <v>43</v>
      </c>
      <c r="B16" s="9">
        <v>238.17</v>
      </c>
      <c r="C16" s="9">
        <v>97.5</v>
      </c>
      <c r="D16" s="9">
        <v>1633.29</v>
      </c>
      <c r="E16" s="9">
        <v>1793.5</v>
      </c>
      <c r="F16" s="45">
        <f>(B16-C16)/C16</f>
        <v>1.4427692307692306</v>
      </c>
      <c r="G16" s="45">
        <f>(D16-E16)/E16</f>
        <v>-8.9328129356007827E-2</v>
      </c>
    </row>
    <row r="17" spans="1:7" s="27" customFormat="1">
      <c r="A17" s="15" t="s">
        <v>44</v>
      </c>
      <c r="B17" s="9">
        <v>111.17</v>
      </c>
      <c r="C17" s="9">
        <v>77.5</v>
      </c>
      <c r="D17" s="9">
        <v>933.67</v>
      </c>
      <c r="E17" s="9">
        <v>822.5</v>
      </c>
      <c r="F17" s="45">
        <f t="shared" ref="F17:F24" si="3">(B17-C17)/C17</f>
        <v>0.43445161290322581</v>
      </c>
      <c r="G17" s="45">
        <f t="shared" ref="G17:G24" si="4">(D17-E17)/E17</f>
        <v>0.13516109422492395</v>
      </c>
    </row>
    <row r="18" spans="1:7">
      <c r="A18" s="15" t="s">
        <v>45</v>
      </c>
      <c r="B18" s="9">
        <v>36.67</v>
      </c>
      <c r="C18" s="9">
        <v>126</v>
      </c>
      <c r="D18" s="9">
        <v>821.67</v>
      </c>
      <c r="E18" s="9">
        <v>1018</v>
      </c>
      <c r="F18" s="45">
        <f t="shared" si="3"/>
        <v>-0.70896825396825391</v>
      </c>
      <c r="G18" s="45">
        <f t="shared" si="4"/>
        <v>-0.19285854616895878</v>
      </c>
    </row>
    <row r="19" spans="1:7">
      <c r="A19" s="17"/>
      <c r="B19" s="9"/>
      <c r="C19" s="9"/>
      <c r="D19" s="9"/>
      <c r="E19" s="9"/>
      <c r="F19" s="45"/>
      <c r="G19" s="45"/>
    </row>
    <row r="20" spans="1:7">
      <c r="A20" s="1" t="s">
        <v>143</v>
      </c>
      <c r="B20" s="1" t="s">
        <v>0</v>
      </c>
      <c r="C20" s="1" t="s">
        <v>30</v>
      </c>
      <c r="D20" s="1" t="s">
        <v>2</v>
      </c>
      <c r="E20" s="1" t="s">
        <v>3</v>
      </c>
      <c r="F20" s="1" t="s">
        <v>4</v>
      </c>
      <c r="G20" s="1" t="s">
        <v>5</v>
      </c>
    </row>
    <row r="21" spans="1:7">
      <c r="A21" s="15" t="s">
        <v>245</v>
      </c>
      <c r="B21" s="9">
        <v>607</v>
      </c>
      <c r="C21" s="9">
        <v>570</v>
      </c>
      <c r="D21" s="9">
        <v>5471.5</v>
      </c>
      <c r="E21" s="9">
        <v>6032</v>
      </c>
      <c r="F21" s="45">
        <f t="shared" si="3"/>
        <v>6.491228070175438E-2</v>
      </c>
      <c r="G21" s="45">
        <f t="shared" si="4"/>
        <v>-9.2921087533156504E-2</v>
      </c>
    </row>
    <row r="22" spans="1:7" s="27" customFormat="1">
      <c r="A22" s="15" t="s">
        <v>246</v>
      </c>
      <c r="B22" s="9">
        <v>14</v>
      </c>
      <c r="C22" s="9">
        <v>16.25</v>
      </c>
      <c r="D22" s="9">
        <v>30.25</v>
      </c>
      <c r="E22" s="9">
        <v>169.25</v>
      </c>
      <c r="F22" s="45">
        <f t="shared" si="3"/>
        <v>-0.13846153846153847</v>
      </c>
      <c r="G22" s="45">
        <f t="shared" si="4"/>
        <v>-0.82127031019202368</v>
      </c>
    </row>
    <row r="23" spans="1:7" s="27" customFormat="1">
      <c r="A23" s="16"/>
      <c r="B23" s="9"/>
      <c r="C23" s="9"/>
      <c r="D23" s="9"/>
      <c r="E23" s="9"/>
      <c r="F23" s="45"/>
      <c r="G23" s="45"/>
    </row>
    <row r="24" spans="1:7">
      <c r="A24" s="1" t="s">
        <v>244</v>
      </c>
      <c r="B24" s="26">
        <f>SUM(B21:B22)</f>
        <v>621</v>
      </c>
      <c r="C24" s="26">
        <f t="shared" ref="C24:E24" si="5">SUM(C21:C22)</f>
        <v>586.25</v>
      </c>
      <c r="D24" s="26">
        <f t="shared" si="5"/>
        <v>5501.75</v>
      </c>
      <c r="E24" s="26">
        <f t="shared" si="5"/>
        <v>6201.25</v>
      </c>
      <c r="F24" s="69">
        <f t="shared" si="3"/>
        <v>5.9275053304904055E-2</v>
      </c>
      <c r="G24" s="69">
        <f t="shared" si="4"/>
        <v>-0.11279983874218907</v>
      </c>
    </row>
    <row r="25" spans="1:7">
      <c r="A25" s="21"/>
      <c r="B25" s="26"/>
      <c r="C25" s="26"/>
      <c r="D25" s="26"/>
      <c r="E25" s="26"/>
      <c r="F25" s="45"/>
      <c r="G25" s="45"/>
    </row>
    <row r="26" spans="1:7" s="27" customFormat="1">
      <c r="A26" s="1" t="s">
        <v>248</v>
      </c>
      <c r="B26" s="1" t="s">
        <v>0</v>
      </c>
      <c r="C26" s="1" t="s">
        <v>30</v>
      </c>
      <c r="D26" s="1" t="s">
        <v>2</v>
      </c>
      <c r="E26" s="1" t="s">
        <v>3</v>
      </c>
      <c r="F26" s="1" t="s">
        <v>4</v>
      </c>
      <c r="G26" s="1" t="s">
        <v>5</v>
      </c>
    </row>
    <row r="27" spans="1:7" s="27" customFormat="1">
      <c r="A27" s="1" t="s">
        <v>46</v>
      </c>
      <c r="B27" s="17">
        <v>2013</v>
      </c>
      <c r="C27" s="17">
        <v>2360</v>
      </c>
      <c r="D27" s="17">
        <v>22247</v>
      </c>
      <c r="E27" s="17">
        <v>27485</v>
      </c>
      <c r="F27" s="51">
        <f>(B27-C27)/C27</f>
        <v>-0.14703389830508476</v>
      </c>
      <c r="G27" s="51">
        <f>(D27-E27)/E27</f>
        <v>-0.19057667818810259</v>
      </c>
    </row>
    <row r="28" spans="1:7" s="27" customFormat="1">
      <c r="A28" s="21"/>
      <c r="B28" s="9"/>
      <c r="C28" s="9"/>
      <c r="D28" s="9"/>
      <c r="E28" s="9"/>
      <c r="F28" s="45"/>
      <c r="G28" s="45"/>
    </row>
    <row r="29" spans="1:7">
      <c r="A29" s="2" t="s">
        <v>149</v>
      </c>
      <c r="B29" s="1" t="s">
        <v>0</v>
      </c>
      <c r="C29" s="1" t="s">
        <v>30</v>
      </c>
      <c r="D29" s="1" t="s">
        <v>2</v>
      </c>
      <c r="E29" s="1" t="s">
        <v>3</v>
      </c>
      <c r="F29" s="1" t="s">
        <v>4</v>
      </c>
      <c r="G29" s="1" t="s">
        <v>5</v>
      </c>
    </row>
    <row r="30" spans="1:7">
      <c r="A30" s="15" t="s">
        <v>150</v>
      </c>
      <c r="B30" s="9">
        <v>0</v>
      </c>
      <c r="C30" s="9">
        <v>1</v>
      </c>
      <c r="D30" s="9">
        <v>0</v>
      </c>
      <c r="E30" s="9">
        <v>12</v>
      </c>
      <c r="F30" s="45">
        <f>(B30-C30)/C30</f>
        <v>-1</v>
      </c>
      <c r="G30" s="45">
        <f>(D30-E30)/E30</f>
        <v>-1</v>
      </c>
    </row>
    <row r="31" spans="1:7">
      <c r="A31" s="15" t="s">
        <v>151</v>
      </c>
      <c r="B31" s="9">
        <v>0</v>
      </c>
      <c r="C31" s="9">
        <v>0</v>
      </c>
      <c r="D31" s="9">
        <v>0</v>
      </c>
      <c r="E31" s="9">
        <v>1</v>
      </c>
      <c r="F31" s="45"/>
      <c r="G31" s="45">
        <f t="shared" ref="G31:G34" si="6">(D31-E31)/E31</f>
        <v>-1</v>
      </c>
    </row>
    <row r="32" spans="1:7">
      <c r="A32" s="15" t="s">
        <v>21</v>
      </c>
      <c r="B32" s="9">
        <v>103</v>
      </c>
      <c r="C32" s="9">
        <v>70</v>
      </c>
      <c r="D32" s="9">
        <v>1167</v>
      </c>
      <c r="E32" s="9">
        <v>824</v>
      </c>
      <c r="F32" s="45">
        <f t="shared" ref="F32" si="7">(B32-C32)/C32</f>
        <v>0.47142857142857142</v>
      </c>
      <c r="G32" s="45">
        <f t="shared" si="6"/>
        <v>0.41626213592233008</v>
      </c>
    </row>
    <row r="33" spans="1:7">
      <c r="A33" s="15" t="s">
        <v>23</v>
      </c>
      <c r="B33" s="9">
        <v>0</v>
      </c>
      <c r="C33" s="9">
        <v>0</v>
      </c>
      <c r="D33" s="9">
        <v>1</v>
      </c>
      <c r="E33" s="9">
        <v>1</v>
      </c>
      <c r="F33" s="45"/>
      <c r="G33" s="45">
        <f t="shared" si="6"/>
        <v>0</v>
      </c>
    </row>
    <row r="34" spans="1:7">
      <c r="A34" s="15" t="s">
        <v>31</v>
      </c>
      <c r="B34" s="9">
        <v>0</v>
      </c>
      <c r="C34" s="9">
        <v>0</v>
      </c>
      <c r="D34" s="9">
        <v>0</v>
      </c>
      <c r="E34" s="9">
        <v>2</v>
      </c>
      <c r="F34" s="45"/>
      <c r="G34" s="45">
        <f t="shared" si="6"/>
        <v>-1</v>
      </c>
    </row>
    <row r="35" spans="1:7">
      <c r="A35" s="15"/>
      <c r="B35" s="26"/>
      <c r="C35" s="26"/>
      <c r="D35" s="26"/>
      <c r="E35" s="26"/>
      <c r="F35" s="45"/>
      <c r="G35" s="45"/>
    </row>
    <row r="36" spans="1:7">
      <c r="A36" s="15" t="s">
        <v>143</v>
      </c>
      <c r="B36" s="9">
        <v>96.5</v>
      </c>
      <c r="C36" s="9">
        <v>74.5</v>
      </c>
      <c r="D36" s="9">
        <v>2060.75</v>
      </c>
      <c r="E36" s="9">
        <v>961.5</v>
      </c>
      <c r="F36" s="45">
        <f>(B36-C36)/C36</f>
        <v>0.29530201342281881</v>
      </c>
      <c r="G36" s="45">
        <f>(D36-E36)/E36</f>
        <v>1.1432657306292251</v>
      </c>
    </row>
    <row r="37" spans="1:7">
      <c r="A37" s="15" t="s">
        <v>177</v>
      </c>
      <c r="B37" s="9">
        <v>609</v>
      </c>
      <c r="C37" s="9">
        <v>629</v>
      </c>
      <c r="D37" s="9">
        <v>7576</v>
      </c>
      <c r="E37" s="9">
        <v>8453</v>
      </c>
      <c r="F37" s="45">
        <f>(B37-C37)/C37</f>
        <v>-3.1796502384737677E-2</v>
      </c>
      <c r="G37" s="45">
        <f>(D37-E37)/E37</f>
        <v>-0.10375014787649356</v>
      </c>
    </row>
  </sheetData>
  <phoneticPr fontId="3" type="noConversion"/>
  <printOptions gridLines="1"/>
  <pageMargins left="0.75" right="0.75" top="1" bottom="1" header="0.5" footer="0.5"/>
  <pageSetup orientation="landscape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activeCell="A37" sqref="A37:G42"/>
    </sheetView>
  </sheetViews>
  <sheetFormatPr defaultRowHeight="12.75"/>
  <cols>
    <col min="1" max="1" width="47.7109375" style="27" bestFit="1" customWidth="1"/>
    <col min="2" max="2" width="11.28515625" style="20" bestFit="1" customWidth="1"/>
    <col min="3" max="3" width="20.140625" style="20" bestFit="1" customWidth="1"/>
    <col min="4" max="4" width="8.5703125" style="20" customWidth="1"/>
    <col min="5" max="5" width="11.140625" style="20" bestFit="1" customWidth="1"/>
    <col min="6" max="6" width="17.28515625" style="73" bestFit="1" customWidth="1"/>
    <col min="7" max="7" width="12.140625" style="73" bestFit="1" customWidth="1"/>
    <col min="8" max="16384" width="9.140625" style="20"/>
  </cols>
  <sheetData>
    <row r="1" spans="1:7" s="27" customFormat="1">
      <c r="A1" s="1" t="s">
        <v>71</v>
      </c>
      <c r="B1" s="2" t="s">
        <v>0</v>
      </c>
      <c r="C1" s="2" t="s">
        <v>30</v>
      </c>
      <c r="D1" s="2" t="s">
        <v>2</v>
      </c>
      <c r="E1" s="2" t="s">
        <v>3</v>
      </c>
      <c r="F1" s="71" t="s">
        <v>4</v>
      </c>
      <c r="G1" s="71" t="s">
        <v>5</v>
      </c>
    </row>
    <row r="2" spans="1:7">
      <c r="A2" s="16" t="s">
        <v>47</v>
      </c>
      <c r="B2" s="9">
        <v>29</v>
      </c>
      <c r="C2" s="9">
        <v>33</v>
      </c>
      <c r="D2" s="9">
        <v>290</v>
      </c>
      <c r="E2" s="9">
        <v>214</v>
      </c>
      <c r="F2" s="6">
        <f>(B2-C2)/C2</f>
        <v>-0.12121212121212122</v>
      </c>
      <c r="G2" s="6">
        <f>(D2-E2)/E2</f>
        <v>0.35514018691588783</v>
      </c>
    </row>
    <row r="3" spans="1:7">
      <c r="A3" s="16" t="s">
        <v>48</v>
      </c>
      <c r="B3" s="9">
        <v>25</v>
      </c>
      <c r="C3" s="9">
        <v>18</v>
      </c>
      <c r="D3" s="9">
        <v>268</v>
      </c>
      <c r="E3" s="9">
        <v>165</v>
      </c>
      <c r="F3" s="6">
        <f t="shared" ref="F3:F5" si="0">(B3-C3)/C3</f>
        <v>0.3888888888888889</v>
      </c>
      <c r="G3" s="6">
        <f>(D3-E3)/E3</f>
        <v>0.62424242424242427</v>
      </c>
    </row>
    <row r="4" spans="1:7">
      <c r="A4" s="2"/>
      <c r="B4" s="9"/>
      <c r="C4" s="9"/>
      <c r="D4" s="9"/>
      <c r="E4" s="9"/>
      <c r="F4" s="6"/>
      <c r="G4" s="6"/>
    </row>
    <row r="5" spans="1:7">
      <c r="A5" s="2" t="s">
        <v>103</v>
      </c>
      <c r="B5" s="26">
        <v>31</v>
      </c>
      <c r="C5" s="26">
        <v>34</v>
      </c>
      <c r="D5" s="26">
        <v>326</v>
      </c>
      <c r="E5" s="26">
        <v>227</v>
      </c>
      <c r="F5" s="19">
        <f t="shared" si="0"/>
        <v>-8.8235294117647065E-2</v>
      </c>
      <c r="G5" s="19">
        <f>(D5-E5)/E5</f>
        <v>0.43612334801762115</v>
      </c>
    </row>
    <row r="6" spans="1:7">
      <c r="A6" s="26"/>
      <c r="B6" s="9"/>
      <c r="C6" s="9"/>
      <c r="D6" s="9"/>
      <c r="E6" s="9"/>
      <c r="F6" s="6"/>
      <c r="G6" s="6"/>
    </row>
    <row r="7" spans="1:7" s="27" customFormat="1">
      <c r="A7" s="2" t="s">
        <v>49</v>
      </c>
      <c r="B7" s="2" t="s">
        <v>0</v>
      </c>
      <c r="C7" s="2" t="s">
        <v>30</v>
      </c>
      <c r="D7" s="2" t="s">
        <v>2</v>
      </c>
      <c r="E7" s="2" t="s">
        <v>3</v>
      </c>
      <c r="F7" s="71" t="s">
        <v>4</v>
      </c>
      <c r="G7" s="71" t="s">
        <v>5</v>
      </c>
    </row>
    <row r="8" spans="1:7">
      <c r="A8" s="16" t="s">
        <v>47</v>
      </c>
      <c r="B8" s="9">
        <v>29</v>
      </c>
      <c r="C8" s="9">
        <v>34</v>
      </c>
      <c r="D8" s="9">
        <v>307</v>
      </c>
      <c r="E8" s="9">
        <v>221</v>
      </c>
      <c r="F8" s="6">
        <f>(B8-C8)/C8</f>
        <v>-0.14705882352941177</v>
      </c>
      <c r="G8" s="6">
        <f>(D8-E8)/E8</f>
        <v>0.38914027149321267</v>
      </c>
    </row>
    <row r="9" spans="1:7">
      <c r="A9" s="16" t="s">
        <v>48</v>
      </c>
      <c r="B9" s="9">
        <v>0</v>
      </c>
      <c r="C9" s="9">
        <v>0</v>
      </c>
      <c r="D9" s="9"/>
      <c r="E9" s="9">
        <v>0</v>
      </c>
      <c r="F9" s="6">
        <v>0</v>
      </c>
      <c r="G9" s="6">
        <v>0</v>
      </c>
    </row>
    <row r="10" spans="1:7">
      <c r="A10" s="2"/>
      <c r="B10" s="9"/>
      <c r="C10" s="9"/>
      <c r="D10" s="9"/>
      <c r="E10" s="9"/>
      <c r="F10" s="6"/>
      <c r="G10" s="6"/>
    </row>
    <row r="11" spans="1:7">
      <c r="A11" s="2" t="s">
        <v>103</v>
      </c>
      <c r="B11" s="26">
        <v>29</v>
      </c>
      <c r="C11" s="26">
        <v>34</v>
      </c>
      <c r="D11" s="26">
        <v>307</v>
      </c>
      <c r="E11" s="26">
        <v>221</v>
      </c>
      <c r="F11" s="19">
        <f t="shared" ref="F11" si="1">(B11-C11)/C11</f>
        <v>-0.14705882352941177</v>
      </c>
      <c r="G11" s="19">
        <f t="shared" ref="G11" si="2">(D11-E11)/E11</f>
        <v>0.38914027149321267</v>
      </c>
    </row>
    <row r="12" spans="1:7">
      <c r="A12" s="26"/>
      <c r="B12" s="9"/>
      <c r="C12" s="9"/>
      <c r="D12" s="9"/>
      <c r="E12" s="9"/>
      <c r="F12" s="6"/>
      <c r="G12" s="6"/>
    </row>
    <row r="13" spans="1:7" s="27" customFormat="1">
      <c r="A13" s="2" t="s">
        <v>50</v>
      </c>
      <c r="B13" s="2" t="s">
        <v>0</v>
      </c>
      <c r="C13" s="2" t="s">
        <v>30</v>
      </c>
      <c r="D13" s="2" t="s">
        <v>2</v>
      </c>
      <c r="E13" s="2" t="s">
        <v>3</v>
      </c>
      <c r="F13" s="71" t="s">
        <v>4</v>
      </c>
      <c r="G13" s="71" t="s">
        <v>5</v>
      </c>
    </row>
    <row r="14" spans="1:7">
      <c r="A14" s="16" t="s">
        <v>47</v>
      </c>
      <c r="B14" s="9">
        <v>2</v>
      </c>
      <c r="C14" s="9">
        <v>0</v>
      </c>
      <c r="D14" s="9">
        <v>17</v>
      </c>
      <c r="E14" s="9">
        <v>3</v>
      </c>
      <c r="F14" s="6">
        <v>0</v>
      </c>
      <c r="G14" s="6">
        <f>(D14-E14)/E14</f>
        <v>4.666666666666667</v>
      </c>
    </row>
    <row r="15" spans="1:7">
      <c r="A15" s="16" t="s">
        <v>48</v>
      </c>
      <c r="B15" s="9">
        <v>0</v>
      </c>
      <c r="C15" s="9">
        <v>0</v>
      </c>
      <c r="D15" s="9"/>
      <c r="E15" s="9">
        <v>0</v>
      </c>
      <c r="F15" s="6">
        <v>0</v>
      </c>
      <c r="G15" s="6">
        <v>0</v>
      </c>
    </row>
    <row r="16" spans="1:7">
      <c r="A16" s="16"/>
      <c r="B16" s="9"/>
      <c r="C16" s="9"/>
      <c r="D16" s="9"/>
      <c r="E16" s="9"/>
      <c r="F16" s="6"/>
      <c r="G16" s="6"/>
    </row>
    <row r="17" spans="1:7">
      <c r="A17" s="2" t="s">
        <v>103</v>
      </c>
      <c r="B17" s="26">
        <v>2</v>
      </c>
      <c r="C17" s="26">
        <v>0</v>
      </c>
      <c r="D17" s="26">
        <v>17</v>
      </c>
      <c r="E17" s="26">
        <v>3</v>
      </c>
      <c r="F17" s="19">
        <v>0</v>
      </c>
      <c r="G17" s="19">
        <f t="shared" ref="G17" si="3">(D17-E17)/E17</f>
        <v>4.666666666666667</v>
      </c>
    </row>
    <row r="18" spans="1:7">
      <c r="A18" s="26"/>
      <c r="B18" s="9"/>
      <c r="C18" s="9"/>
      <c r="D18" s="9"/>
      <c r="E18" s="9"/>
      <c r="F18" s="6"/>
      <c r="G18" s="6"/>
    </row>
    <row r="19" spans="1:7" s="27" customFormat="1">
      <c r="A19" s="1" t="s">
        <v>70</v>
      </c>
      <c r="B19" s="2" t="s">
        <v>0</v>
      </c>
      <c r="C19" s="2" t="s">
        <v>30</v>
      </c>
      <c r="D19" s="2" t="s">
        <v>2</v>
      </c>
      <c r="E19" s="2" t="s">
        <v>3</v>
      </c>
      <c r="F19" s="71" t="s">
        <v>4</v>
      </c>
      <c r="G19" s="71" t="s">
        <v>5</v>
      </c>
    </row>
    <row r="20" spans="1:7">
      <c r="A20" s="16" t="s">
        <v>51</v>
      </c>
      <c r="B20" s="9">
        <v>10</v>
      </c>
      <c r="C20" s="9">
        <v>3</v>
      </c>
      <c r="D20" s="9">
        <v>44</v>
      </c>
      <c r="E20" s="9">
        <v>28</v>
      </c>
      <c r="F20" s="6">
        <f>(B20-C20)/C20</f>
        <v>2.3333333333333335</v>
      </c>
      <c r="G20" s="6">
        <f>(D20-E20)/E20</f>
        <v>0.5714285714285714</v>
      </c>
    </row>
    <row r="21" spans="1:7">
      <c r="A21" s="16" t="s">
        <v>52</v>
      </c>
      <c r="B21" s="9">
        <v>15</v>
      </c>
      <c r="C21" s="9">
        <v>16</v>
      </c>
      <c r="D21" s="9">
        <v>177</v>
      </c>
      <c r="E21" s="9">
        <v>91</v>
      </c>
      <c r="F21" s="6">
        <f>(B21-C21)/C21</f>
        <v>-6.25E-2</v>
      </c>
      <c r="G21" s="6">
        <f>(D21-E21)/E21</f>
        <v>0.94505494505494503</v>
      </c>
    </row>
    <row r="22" spans="1:7">
      <c r="A22" s="26"/>
      <c r="B22" s="9"/>
      <c r="C22" s="9"/>
      <c r="D22" s="9"/>
      <c r="E22" s="9"/>
      <c r="F22" s="6"/>
      <c r="G22" s="6"/>
    </row>
    <row r="23" spans="1:7" s="27" customFormat="1">
      <c r="A23" s="1" t="s">
        <v>69</v>
      </c>
      <c r="B23" s="2" t="s">
        <v>0</v>
      </c>
      <c r="C23" s="2" t="s">
        <v>30</v>
      </c>
      <c r="D23" s="2" t="s">
        <v>2</v>
      </c>
      <c r="E23" s="2" t="s">
        <v>3</v>
      </c>
      <c r="F23" s="71" t="s">
        <v>4</v>
      </c>
      <c r="G23" s="71" t="s">
        <v>5</v>
      </c>
    </row>
    <row r="24" spans="1:7">
      <c r="A24" s="16" t="s">
        <v>249</v>
      </c>
      <c r="B24" s="9">
        <v>15</v>
      </c>
      <c r="C24" s="9">
        <v>1</v>
      </c>
      <c r="D24" s="9">
        <v>102</v>
      </c>
      <c r="E24" s="9">
        <v>30</v>
      </c>
      <c r="F24" s="6">
        <f>(B24-C24)/C24</f>
        <v>14</v>
      </c>
      <c r="G24" s="6">
        <f>(D24-E24)/E24</f>
        <v>2.4</v>
      </c>
    </row>
    <row r="25" spans="1:7">
      <c r="A25" s="16" t="s">
        <v>42</v>
      </c>
      <c r="B25" s="9">
        <v>49</v>
      </c>
      <c r="C25" s="9">
        <v>21</v>
      </c>
      <c r="D25" s="9">
        <v>259</v>
      </c>
      <c r="E25" s="9">
        <v>246</v>
      </c>
      <c r="F25" s="6">
        <f t="shared" ref="F25:F34" si="4">(B25-C25)/C25</f>
        <v>1.3333333333333333</v>
      </c>
      <c r="G25" s="6">
        <f t="shared" ref="G25:G34" si="5">(D25-E25)/E25</f>
        <v>5.2845528455284556E-2</v>
      </c>
    </row>
    <row r="26" spans="1:7">
      <c r="A26" s="16" t="s">
        <v>53</v>
      </c>
      <c r="B26" s="9">
        <v>3</v>
      </c>
      <c r="C26" s="9">
        <v>2</v>
      </c>
      <c r="D26" s="9">
        <v>60</v>
      </c>
      <c r="E26" s="9">
        <v>37</v>
      </c>
      <c r="F26" s="6">
        <f t="shared" si="4"/>
        <v>0.5</v>
      </c>
      <c r="G26" s="6">
        <f t="shared" si="5"/>
        <v>0.6216216216216216</v>
      </c>
    </row>
    <row r="27" spans="1:7">
      <c r="A27" s="16" t="s">
        <v>54</v>
      </c>
      <c r="B27" s="9">
        <v>2</v>
      </c>
      <c r="C27" s="9">
        <v>3</v>
      </c>
      <c r="D27" s="9">
        <v>16</v>
      </c>
      <c r="E27" s="9">
        <v>27</v>
      </c>
      <c r="F27" s="6">
        <f t="shared" si="4"/>
        <v>-0.33333333333333331</v>
      </c>
      <c r="G27" s="6">
        <f t="shared" si="5"/>
        <v>-0.40740740740740738</v>
      </c>
    </row>
    <row r="28" spans="1:7">
      <c r="A28" s="16" t="s">
        <v>55</v>
      </c>
      <c r="B28" s="9">
        <v>4</v>
      </c>
      <c r="C28" s="9">
        <v>2</v>
      </c>
      <c r="D28" s="9">
        <v>51</v>
      </c>
      <c r="E28" s="9">
        <v>38</v>
      </c>
      <c r="F28" s="6">
        <f t="shared" si="4"/>
        <v>1</v>
      </c>
      <c r="G28" s="6">
        <f t="shared" si="5"/>
        <v>0.34210526315789475</v>
      </c>
    </row>
    <row r="29" spans="1:7">
      <c r="A29" s="16" t="s">
        <v>56</v>
      </c>
      <c r="B29" s="9">
        <v>7</v>
      </c>
      <c r="C29" s="9">
        <v>5</v>
      </c>
      <c r="D29" s="9">
        <v>69</v>
      </c>
      <c r="E29" s="9">
        <v>61</v>
      </c>
      <c r="F29" s="6">
        <f t="shared" si="4"/>
        <v>0.4</v>
      </c>
      <c r="G29" s="6">
        <f t="shared" si="5"/>
        <v>0.13114754098360656</v>
      </c>
    </row>
    <row r="30" spans="1:7">
      <c r="A30" s="16" t="s">
        <v>57</v>
      </c>
      <c r="B30" s="9">
        <v>0</v>
      </c>
      <c r="C30" s="9">
        <v>0</v>
      </c>
      <c r="D30" s="9">
        <v>0</v>
      </c>
      <c r="E30" s="9">
        <v>1</v>
      </c>
      <c r="F30" s="6">
        <v>0</v>
      </c>
      <c r="G30" s="6">
        <f t="shared" si="5"/>
        <v>-1</v>
      </c>
    </row>
    <row r="31" spans="1:7">
      <c r="A31" s="16" t="s">
        <v>58</v>
      </c>
      <c r="B31" s="9">
        <v>1</v>
      </c>
      <c r="C31" s="9">
        <v>0</v>
      </c>
      <c r="D31" s="9">
        <v>8</v>
      </c>
      <c r="E31" s="9">
        <v>4</v>
      </c>
      <c r="F31" s="6">
        <v>0</v>
      </c>
      <c r="G31" s="6">
        <f t="shared" si="5"/>
        <v>1</v>
      </c>
    </row>
    <row r="32" spans="1:7">
      <c r="A32" s="16" t="s">
        <v>59</v>
      </c>
      <c r="B32" s="9">
        <v>1</v>
      </c>
      <c r="C32" s="9">
        <v>0</v>
      </c>
      <c r="D32" s="9">
        <v>32</v>
      </c>
      <c r="E32" s="9">
        <v>18</v>
      </c>
      <c r="F32" s="6"/>
      <c r="G32" s="6">
        <f t="shared" si="5"/>
        <v>0.77777777777777779</v>
      </c>
    </row>
    <row r="33" spans="1:7">
      <c r="A33" s="16" t="s">
        <v>60</v>
      </c>
      <c r="B33" s="9">
        <v>0</v>
      </c>
      <c r="C33" s="9">
        <v>0</v>
      </c>
      <c r="D33" s="9">
        <v>9</v>
      </c>
      <c r="E33" s="9">
        <v>0</v>
      </c>
      <c r="F33" s="6">
        <v>0</v>
      </c>
      <c r="G33" s="6">
        <v>0</v>
      </c>
    </row>
    <row r="34" spans="1:7">
      <c r="A34" s="16" t="s">
        <v>61</v>
      </c>
      <c r="B34" s="9">
        <v>2</v>
      </c>
      <c r="C34" s="9">
        <v>2</v>
      </c>
      <c r="D34" s="9">
        <v>25</v>
      </c>
      <c r="E34" s="9">
        <v>12</v>
      </c>
      <c r="F34" s="6">
        <f t="shared" si="4"/>
        <v>0</v>
      </c>
      <c r="G34" s="6">
        <f t="shared" si="5"/>
        <v>1.0833333333333333</v>
      </c>
    </row>
    <row r="35" spans="1:7">
      <c r="A35" s="16" t="s">
        <v>62</v>
      </c>
      <c r="B35" s="9">
        <v>0</v>
      </c>
      <c r="C35" s="9">
        <v>0</v>
      </c>
      <c r="D35" s="9">
        <v>1</v>
      </c>
      <c r="E35" s="9">
        <v>0</v>
      </c>
      <c r="F35" s="6">
        <v>0</v>
      </c>
      <c r="G35" s="6">
        <v>0</v>
      </c>
    </row>
    <row r="36" spans="1:7">
      <c r="A36" s="26"/>
      <c r="B36" s="9"/>
      <c r="C36" s="9"/>
      <c r="D36" s="9"/>
      <c r="E36" s="9"/>
      <c r="F36" s="6"/>
      <c r="G36" s="6"/>
    </row>
    <row r="37" spans="1:7" s="27" customFormat="1">
      <c r="A37" s="1" t="s">
        <v>63</v>
      </c>
      <c r="B37" s="2" t="s">
        <v>0</v>
      </c>
      <c r="C37" s="2" t="s">
        <v>30</v>
      </c>
      <c r="D37" s="2" t="s">
        <v>2</v>
      </c>
      <c r="E37" s="2" t="s">
        <v>3</v>
      </c>
      <c r="F37" s="71" t="s">
        <v>4</v>
      </c>
      <c r="G37" s="71" t="s">
        <v>5</v>
      </c>
    </row>
    <row r="38" spans="1:7">
      <c r="A38" s="16" t="s">
        <v>64</v>
      </c>
      <c r="B38" s="9">
        <v>0</v>
      </c>
      <c r="C38" s="9">
        <v>0</v>
      </c>
      <c r="D38" s="9">
        <v>5</v>
      </c>
      <c r="E38" s="9">
        <v>8</v>
      </c>
      <c r="F38" s="6">
        <v>0</v>
      </c>
      <c r="G38" s="6">
        <f>(D38-E38)/E38</f>
        <v>-0.375</v>
      </c>
    </row>
    <row r="39" spans="1:7">
      <c r="A39" s="16" t="s">
        <v>65</v>
      </c>
      <c r="B39" s="4">
        <v>0</v>
      </c>
      <c r="C39" s="72">
        <v>0</v>
      </c>
      <c r="D39" s="72">
        <v>94802</v>
      </c>
      <c r="E39" s="9">
        <v>289183</v>
      </c>
      <c r="F39" s="6">
        <v>0</v>
      </c>
      <c r="G39" s="6">
        <f t="shared" ref="G39" si="6">(D39-E39)/E39</f>
        <v>-0.67217298388909441</v>
      </c>
    </row>
    <row r="40" spans="1:7">
      <c r="A40" s="16" t="s">
        <v>66</v>
      </c>
      <c r="B40" s="9"/>
      <c r="C40" s="9">
        <v>0</v>
      </c>
      <c r="D40" s="9">
        <v>0</v>
      </c>
      <c r="E40" s="9">
        <v>0</v>
      </c>
      <c r="F40" s="6">
        <v>0</v>
      </c>
      <c r="G40" s="6">
        <v>0</v>
      </c>
    </row>
    <row r="41" spans="1:7">
      <c r="A41" s="16" t="s">
        <v>67</v>
      </c>
      <c r="B41" s="9"/>
      <c r="C41" s="9">
        <v>0</v>
      </c>
      <c r="D41" s="9">
        <v>0</v>
      </c>
      <c r="E41" s="9">
        <v>0</v>
      </c>
      <c r="F41" s="6">
        <v>0</v>
      </c>
      <c r="G41" s="6">
        <v>0</v>
      </c>
    </row>
    <row r="42" spans="1:7">
      <c r="A42" s="16" t="s">
        <v>68</v>
      </c>
      <c r="B42" s="9"/>
      <c r="C42" s="9">
        <v>0</v>
      </c>
      <c r="D42" s="9">
        <v>0</v>
      </c>
      <c r="E42" s="9">
        <v>0</v>
      </c>
      <c r="F42" s="6">
        <v>0</v>
      </c>
      <c r="G42" s="6">
        <v>0</v>
      </c>
    </row>
    <row r="43" spans="1:7">
      <c r="A43" s="26"/>
      <c r="B43" s="9"/>
      <c r="C43" s="9"/>
      <c r="D43" s="9"/>
      <c r="E43" s="9"/>
      <c r="F43" s="6"/>
      <c r="G43" s="6"/>
    </row>
    <row r="44" spans="1:7" s="27" customFormat="1">
      <c r="A44" s="1" t="s">
        <v>72</v>
      </c>
      <c r="B44" s="2" t="s">
        <v>0</v>
      </c>
      <c r="C44" s="2" t="s">
        <v>30</v>
      </c>
      <c r="D44" s="2" t="s">
        <v>2</v>
      </c>
      <c r="E44" s="2" t="s">
        <v>3</v>
      </c>
      <c r="F44" s="71" t="s">
        <v>4</v>
      </c>
      <c r="G44" s="71" t="s">
        <v>5</v>
      </c>
    </row>
    <row r="45" spans="1:7">
      <c r="A45" s="16" t="s">
        <v>73</v>
      </c>
      <c r="B45" s="9">
        <v>21</v>
      </c>
      <c r="C45" s="9">
        <v>10</v>
      </c>
      <c r="D45" s="9">
        <v>172</v>
      </c>
      <c r="E45" s="9">
        <v>124</v>
      </c>
      <c r="F45" s="6">
        <f>(B45-C45)/C45</f>
        <v>1.1000000000000001</v>
      </c>
      <c r="G45" s="6">
        <f>(D45-E45)/E45</f>
        <v>0.38709677419354838</v>
      </c>
    </row>
    <row r="46" spans="1:7">
      <c r="A46" s="16" t="s">
        <v>74</v>
      </c>
      <c r="B46" s="9">
        <v>8</v>
      </c>
      <c r="C46" s="9">
        <v>10</v>
      </c>
      <c r="D46" s="9">
        <v>101</v>
      </c>
      <c r="E46" s="9">
        <v>94</v>
      </c>
      <c r="F46" s="6">
        <f t="shared" ref="F46:F54" si="7">(B46-C46)/C46</f>
        <v>-0.2</v>
      </c>
      <c r="G46" s="6">
        <f t="shared" ref="G46:G57" si="8">(D46-E46)/E46</f>
        <v>7.4468085106382975E-2</v>
      </c>
    </row>
    <row r="47" spans="1:7">
      <c r="A47" s="16" t="s">
        <v>75</v>
      </c>
      <c r="B47" s="9">
        <v>2</v>
      </c>
      <c r="C47" s="9">
        <v>1</v>
      </c>
      <c r="D47" s="9">
        <v>19</v>
      </c>
      <c r="E47" s="9">
        <v>5</v>
      </c>
      <c r="F47" s="6">
        <v>0</v>
      </c>
      <c r="G47" s="6">
        <f t="shared" si="8"/>
        <v>2.8</v>
      </c>
    </row>
    <row r="48" spans="1:7">
      <c r="A48" s="16" t="s">
        <v>76</v>
      </c>
      <c r="B48" s="9">
        <v>0</v>
      </c>
      <c r="C48" s="9">
        <v>0</v>
      </c>
      <c r="D48" s="9">
        <v>0</v>
      </c>
      <c r="E48" s="9">
        <v>0</v>
      </c>
      <c r="F48" s="6">
        <v>0</v>
      </c>
      <c r="G48" s="6">
        <v>0</v>
      </c>
    </row>
    <row r="49" spans="1:7">
      <c r="A49" s="16" t="s">
        <v>77</v>
      </c>
      <c r="B49" s="9">
        <v>0</v>
      </c>
      <c r="C49" s="9">
        <v>0</v>
      </c>
      <c r="D49" s="9">
        <v>0</v>
      </c>
      <c r="E49" s="9">
        <v>0</v>
      </c>
      <c r="F49" s="6">
        <v>0</v>
      </c>
      <c r="G49" s="6">
        <v>0</v>
      </c>
    </row>
    <row r="50" spans="1:7">
      <c r="A50" s="16" t="s">
        <v>78</v>
      </c>
      <c r="B50" s="9">
        <v>26</v>
      </c>
      <c r="C50" s="9">
        <v>25</v>
      </c>
      <c r="D50" s="9">
        <v>206</v>
      </c>
      <c r="E50" s="9">
        <v>152</v>
      </c>
      <c r="F50" s="6">
        <f t="shared" si="7"/>
        <v>0.04</v>
      </c>
      <c r="G50" s="6">
        <f t="shared" si="8"/>
        <v>0.35526315789473684</v>
      </c>
    </row>
    <row r="51" spans="1:7">
      <c r="A51" s="16" t="s">
        <v>79</v>
      </c>
      <c r="B51" s="9">
        <v>4</v>
      </c>
      <c r="C51" s="9">
        <v>5</v>
      </c>
      <c r="D51" s="9">
        <v>62</v>
      </c>
      <c r="E51" s="9">
        <v>44</v>
      </c>
      <c r="F51" s="6">
        <f t="shared" si="7"/>
        <v>-0.2</v>
      </c>
      <c r="G51" s="6">
        <f t="shared" si="8"/>
        <v>0.40909090909090912</v>
      </c>
    </row>
    <row r="52" spans="1:7">
      <c r="A52" s="16" t="s">
        <v>80</v>
      </c>
      <c r="B52" s="9">
        <v>16</v>
      </c>
      <c r="C52" s="9">
        <v>5</v>
      </c>
      <c r="D52" s="9">
        <v>113</v>
      </c>
      <c r="E52" s="9">
        <v>99</v>
      </c>
      <c r="F52" s="6">
        <f t="shared" si="7"/>
        <v>2.2000000000000002</v>
      </c>
      <c r="G52" s="6">
        <f t="shared" si="8"/>
        <v>0.14141414141414141</v>
      </c>
    </row>
    <row r="53" spans="1:7">
      <c r="A53" s="16" t="s">
        <v>81</v>
      </c>
      <c r="B53" s="9">
        <v>5</v>
      </c>
      <c r="C53" s="9">
        <v>5</v>
      </c>
      <c r="D53" s="9">
        <v>48</v>
      </c>
      <c r="E53" s="9">
        <v>47</v>
      </c>
      <c r="F53" s="6">
        <f t="shared" si="7"/>
        <v>0</v>
      </c>
      <c r="G53" s="6">
        <f t="shared" si="8"/>
        <v>2.1276595744680851E-2</v>
      </c>
    </row>
    <row r="54" spans="1:7">
      <c r="A54" s="16" t="s">
        <v>82</v>
      </c>
      <c r="B54" s="9">
        <v>8</v>
      </c>
      <c r="C54" s="9">
        <v>10</v>
      </c>
      <c r="D54" s="9">
        <v>82</v>
      </c>
      <c r="E54" s="9">
        <v>87</v>
      </c>
      <c r="F54" s="6">
        <f t="shared" si="7"/>
        <v>-0.2</v>
      </c>
      <c r="G54" s="6">
        <f t="shared" si="8"/>
        <v>-5.7471264367816091E-2</v>
      </c>
    </row>
    <row r="55" spans="1:7">
      <c r="A55" s="16" t="s">
        <v>83</v>
      </c>
      <c r="B55" s="9">
        <v>0</v>
      </c>
      <c r="C55" s="9">
        <v>0</v>
      </c>
      <c r="D55" s="9">
        <v>18</v>
      </c>
      <c r="E55" s="9">
        <v>10</v>
      </c>
      <c r="F55" s="6"/>
      <c r="G55" s="6">
        <f t="shared" si="8"/>
        <v>0.8</v>
      </c>
    </row>
    <row r="56" spans="1:7">
      <c r="A56" s="16" t="s">
        <v>84</v>
      </c>
      <c r="B56" s="9">
        <v>2</v>
      </c>
      <c r="C56" s="9">
        <v>1</v>
      </c>
      <c r="D56" s="9">
        <v>16</v>
      </c>
      <c r="E56" s="9">
        <v>3</v>
      </c>
      <c r="F56" s="6">
        <v>0</v>
      </c>
      <c r="G56" s="6">
        <f t="shared" si="8"/>
        <v>4.333333333333333</v>
      </c>
    </row>
    <row r="57" spans="1:7">
      <c r="A57" s="16" t="s">
        <v>85</v>
      </c>
      <c r="B57" s="9">
        <v>0</v>
      </c>
      <c r="C57" s="9">
        <v>0</v>
      </c>
      <c r="D57" s="9">
        <v>3</v>
      </c>
      <c r="E57" s="9">
        <v>1</v>
      </c>
      <c r="F57" s="6">
        <v>0</v>
      </c>
      <c r="G57" s="6">
        <f t="shared" si="8"/>
        <v>2</v>
      </c>
    </row>
    <row r="58" spans="1:7">
      <c r="A58" s="16" t="s">
        <v>86</v>
      </c>
      <c r="B58" s="9">
        <v>0</v>
      </c>
      <c r="C58" s="9">
        <v>0</v>
      </c>
      <c r="D58" s="9">
        <v>0</v>
      </c>
      <c r="E58" s="9">
        <v>0</v>
      </c>
      <c r="F58" s="6">
        <v>0</v>
      </c>
      <c r="G58" s="6">
        <v>0</v>
      </c>
    </row>
    <row r="59" spans="1:7">
      <c r="A59" s="16" t="s">
        <v>87</v>
      </c>
      <c r="B59" s="9">
        <v>0</v>
      </c>
      <c r="C59" s="9">
        <v>0</v>
      </c>
      <c r="D59" s="9">
        <v>0</v>
      </c>
      <c r="E59" s="9">
        <v>0</v>
      </c>
      <c r="F59" s="6">
        <v>0</v>
      </c>
      <c r="G59" s="6">
        <v>0</v>
      </c>
    </row>
    <row r="60" spans="1:7">
      <c r="A60" s="16" t="s">
        <v>88</v>
      </c>
      <c r="B60" s="9">
        <v>0</v>
      </c>
      <c r="C60" s="9">
        <v>0</v>
      </c>
      <c r="D60" s="9">
        <v>0</v>
      </c>
      <c r="E60" s="9">
        <v>0</v>
      </c>
      <c r="F60" s="6">
        <v>0</v>
      </c>
      <c r="G60" s="6">
        <v>0</v>
      </c>
    </row>
    <row r="61" spans="1:7">
      <c r="A61" s="16" t="s">
        <v>89</v>
      </c>
      <c r="B61" s="9">
        <v>0</v>
      </c>
      <c r="C61" s="9">
        <v>0</v>
      </c>
      <c r="D61" s="9">
        <v>0</v>
      </c>
      <c r="E61" s="9">
        <v>0</v>
      </c>
      <c r="F61" s="6">
        <v>0</v>
      </c>
      <c r="G61" s="6">
        <v>0</v>
      </c>
    </row>
  </sheetData>
  <phoneticPr fontId="3" type="noConversion"/>
  <printOptions gridLines="1"/>
  <pageMargins left="0.75" right="0.75" top="1" bottom="1" header="0.5" footer="0.5"/>
  <pageSetup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Summary</vt:lpstr>
      <vt:lpstr>Crime Activity</vt:lpstr>
      <vt:lpstr>Arrest Demographics</vt:lpstr>
      <vt:lpstr>E-911</vt:lpstr>
      <vt:lpstr>UPD</vt:lpstr>
      <vt:lpstr>CID</vt:lpstr>
      <vt:lpstr>Prowl</vt:lpstr>
      <vt:lpstr>Warrants</vt:lpstr>
      <vt:lpstr>DTF</vt:lpstr>
      <vt:lpstr>Traffic</vt:lpstr>
      <vt:lpstr>Parking</vt:lpstr>
      <vt:lpstr>Animal Control</vt:lpstr>
      <vt:lpstr>FLEET MAINTENANCE</vt:lpstr>
      <vt:lpstr>RECORDS</vt:lpstr>
      <vt:lpstr>Professional Standards</vt:lpstr>
    </vt:vector>
  </TitlesOfParts>
  <Company>City of Jonesboro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Yates</dc:creator>
  <cp:lastModifiedBy>Heather Clements</cp:lastModifiedBy>
  <cp:lastPrinted>2009-11-19T16:10:47Z</cp:lastPrinted>
  <dcterms:created xsi:type="dcterms:W3CDTF">2005-08-24T14:42:25Z</dcterms:created>
  <dcterms:modified xsi:type="dcterms:W3CDTF">2009-12-09T19:36:52Z</dcterms:modified>
</cp:coreProperties>
</file>